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0005" windowHeight="10005" tabRatio="603" activeTab="12"/>
  </bookViews>
  <sheets>
    <sheet name="ZESTAWIENIE DOCHODÓW ZA 2010 R." sheetId="1" r:id="rId1"/>
    <sheet name="ZESTAWIENIE WYDATKÓW ZA 2010 R." sheetId="2" r:id="rId2"/>
    <sheet name="REALIZACJA DOCHODÓW Z DOTAC 201" sheetId="3" r:id="rId3"/>
    <sheet name="REALIZACJA WYDATKÓW Z DOTAC 201" sheetId="4" r:id="rId4"/>
    <sheet name="REALIZACJA DOCHODÓW Z DOTAC 203" sheetId="5" r:id="rId5"/>
    <sheet name="REALIZACJA WYDATKÓW Z DOTAC 203" sheetId="6" r:id="rId6"/>
    <sheet name="REALIZACJA DOCHODÓW Z ALKOHOLU" sheetId="7" r:id="rId7"/>
    <sheet name="REALIZACJA WYDATKÓW Z ALKOHOLU" sheetId="8" r:id="rId8"/>
    <sheet name="REALIZACJA DOCHODÓW UNIA" sheetId="9" r:id="rId9"/>
    <sheet name="REALIZACJA WYDATKÓW UNIA" sheetId="10" r:id="rId10"/>
    <sheet name="PRZYCHODY I ROZCHODY" sheetId="11" r:id="rId11"/>
    <sheet name="ZESTAWIENIE INWESTYCJI" sheetId="12" r:id="rId12"/>
    <sheet name="UDZIELONE DOTACJE" sheetId="13" r:id="rId13"/>
  </sheets>
  <definedNames/>
  <calcPr fullCalcOnLoad="1"/>
</workbook>
</file>

<file path=xl/sharedStrings.xml><?xml version="1.0" encoding="utf-8"?>
<sst xmlns="http://schemas.openxmlformats.org/spreadsheetml/2006/main" count="2633" uniqueCount="534">
  <si>
    <r>
      <t xml:space="preserve">DOCHODY ZA </t>
    </r>
    <r>
      <rPr>
        <b/>
        <u val="single"/>
        <sz val="14"/>
        <rFont val="Arial"/>
        <family val="2"/>
      </rPr>
      <t xml:space="preserve"> I PÓŁROCZE 2010 ROKU </t>
    </r>
  </si>
  <si>
    <t xml:space="preserve">REALIZACJA W POSZCZEGÓLNYCH DZIAŁACH, ROZDZIAŁACH I PARAGRAFACH </t>
  </si>
  <si>
    <t>PRZEDSTAWIA SIĘ NASTĘPUJĄCO :</t>
  </si>
  <si>
    <t>DZIAŁ</t>
  </si>
  <si>
    <t>ROZDZIAŁ</t>
  </si>
  <si>
    <t>PARAGRAF</t>
  </si>
  <si>
    <t>TREŚĆ</t>
  </si>
  <si>
    <t>OPIS WYKONANIA</t>
  </si>
  <si>
    <t>PLAN DOCHODÓW</t>
  </si>
  <si>
    <t>WYKONANIE  DOCHODÓW</t>
  </si>
  <si>
    <t>%</t>
  </si>
  <si>
    <t>010</t>
  </si>
  <si>
    <t>Rolnictwo i łowiectwo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</si>
  <si>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</si>
  <si>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</si>
  <si>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</si>
  <si>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</si>
  <si>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wykonano wg planu</t>
  </si>
  <si>
    <t>400</t>
  </si>
  <si>
    <t>Wytwarzanie i zaopatrywanie w energię elektryczną, gaz i wodę</t>
  </si>
  <si>
    <t>40001</t>
  </si>
  <si>
    <t>Dostarczanie ciepła</t>
  </si>
  <si>
    <t>0830</t>
  </si>
  <si>
    <t>Wpływy z usług</t>
  </si>
  <si>
    <t>Zaległości w opłatach oraz sprawy sądowe będące w toku wpłynęły na obniżenie wykonania planu</t>
  </si>
  <si>
    <t>40002</t>
  </si>
  <si>
    <t>Dostarczanie wody</t>
  </si>
  <si>
    <t>0920</t>
  </si>
  <si>
    <t>Pozostałe odsetki</t>
  </si>
  <si>
    <t>nieprzewidziane dochody</t>
  </si>
  <si>
    <t>0970</t>
  </si>
  <si>
    <t>Wpływy z różnych dochodów</t>
  </si>
  <si>
    <t>opłata za przyłaczenie do urządzeń wodociągowych</t>
  </si>
  <si>
    <t>40003</t>
  </si>
  <si>
    <t>Dostarczanie energii elektrycznej</t>
  </si>
  <si>
    <t>korekta planu dochodów w II półroczu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</si>
  <si>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</si>
  <si>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</si>
  <si>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</si>
  <si>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</si>
  <si>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</si>
  <si>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</si>
  <si>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0580</t>
  </si>
  <si>
    <t>Grzywny i inne kary pieniężne od osób prawnych i innych jednostek organizacyjnych</t>
  </si>
  <si>
    <t>0690</t>
  </si>
  <si>
    <t>Wpływy z różnych opłat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</si>
  <si>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</si>
  <si>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</si>
  <si>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</si>
  <si>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</si>
  <si>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0870</t>
  </si>
  <si>
    <t>Wpływy ze sprzedaży składników majątkowych</t>
  </si>
  <si>
    <t>wykonanie przewidziano w II półroczu</t>
  </si>
  <si>
    <t xml:space="preserve"> dochody z wzrostu wartości nieruchomości gruntowej</t>
  </si>
  <si>
    <t>Działalność usługowa</t>
  </si>
  <si>
    <t>dochody z dzierżawy szalet</t>
  </si>
  <si>
    <t>750</t>
  </si>
  <si>
    <t>Administracja publiczna</t>
  </si>
  <si>
    <t>75011</t>
  </si>
  <si>
    <t>Urzędy wojewódzkie</t>
  </si>
  <si>
    <t>75023</t>
  </si>
  <si>
    <t>Urzędy gmin (miast i miast na prawach powiatu)</t>
  </si>
  <si>
    <t>Sprawy sądowe będące w toku wpłynęły na obniżenie wykonania planu</t>
  </si>
  <si>
    <t xml:space="preserve">nieprzewidziane dochody 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</si>
  <si>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</si>
  <si>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</si>
  <si>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2009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</si>
  <si>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</si>
  <si>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</si>
  <si>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</si>
  <si>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</si>
  <si>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Wybory Prezydenta Rzeczpospolitej Polskiej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</si>
  <si>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</si>
  <si>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</si>
  <si>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</si>
  <si>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</si>
  <si>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</si>
  <si>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</si>
  <si>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</si>
  <si>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</si>
  <si>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</si>
  <si>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</si>
  <si>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</si>
  <si>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</si>
  <si>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</si>
  <si>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</si>
  <si>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</si>
  <si>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</si>
  <si>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</si>
  <si>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</si>
  <si>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</si>
  <si>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</si>
  <si>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</si>
  <si>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</si>
  <si>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</si>
  <si>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</si>
  <si>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</si>
  <si>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</si>
  <si>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</si>
  <si>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</si>
  <si>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</si>
  <si>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</si>
  <si>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</si>
  <si>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</si>
  <si>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</si>
  <si>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</si>
  <si>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</si>
  <si>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</si>
  <si>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0510</t>
  </si>
  <si>
    <t>Wpływy z opłaty eksploatacyjnej od przedsiębiorstw górniczych węgla kamiennego</t>
  </si>
  <si>
    <t>wpływ uzależniony od wydobycia  węgla kamiennego, opłata za II kw wpłynie w lipcu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</si>
  <si>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</si>
  <si>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</si>
  <si>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</si>
  <si>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</si>
  <si>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</si>
  <si>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</si>
  <si>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</si>
  <si>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</si>
  <si>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</si>
  <si>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</si>
  <si>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</si>
  <si>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</si>
  <si>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75814</t>
  </si>
  <si>
    <t>Różne rozliczenia finansowe</t>
  </si>
  <si>
    <t>odsetki od lokat</t>
  </si>
  <si>
    <t>801</t>
  </si>
  <si>
    <t>Oświata i wychowanie</t>
  </si>
  <si>
    <t>80101</t>
  </si>
  <si>
    <t>Szkoły podstawowe</t>
  </si>
  <si>
    <t xml:space="preserve"> </t>
  </si>
  <si>
    <t>Przedszkola</t>
  </si>
  <si>
    <t>dochody za pobyt dzieci z innych gmin w przedszkolu w Ornontowicach</t>
  </si>
  <si>
    <t>80110</t>
  </si>
  <si>
    <t>Gimnazja</t>
  </si>
  <si>
    <t>80148</t>
  </si>
  <si>
    <t>Stołówki szkolne i przedszkolne</t>
  </si>
  <si>
    <t>Ochrona zdrowia</t>
  </si>
  <si>
    <t>nieprzewidziane dochody - zwrot środków za pobyt mieszkańców w izbie wytrzeźwień</t>
  </si>
  <si>
    <t>852</t>
  </si>
  <si>
    <t>Pomoc społeczna</t>
  </si>
  <si>
    <t>85212</t>
  </si>
  <si>
    <t>Świadczenia rodzinne,świadczenie z funduszu alimentacyjnego oraz składki na ubezpieczenia emerytalne i rentowe z ubezpieczenia społecznego</t>
  </si>
  <si>
    <t>0980</t>
  </si>
  <si>
    <t>Wpływ z tytułu zwrotów wypłaconych świadczeń z funduszu alimentacyjnego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</si>
  <si>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</si>
  <si>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</si>
  <si>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2030</t>
  </si>
  <si>
    <t>Dotacje celowe otrzymane z budżetu państwa na realizację własnych zadań bieżących gmin (związków gmin)</t>
  </si>
  <si>
    <t>85214</t>
  </si>
  <si>
    <t>Zasiłki i pomoc w naturze oraz składki na ubezpieczenia emerytalne i rentowe</t>
  </si>
  <si>
    <t>2039</t>
  </si>
  <si>
    <t>Zasiłki stałe</t>
  </si>
  <si>
    <t>85219</t>
  </si>
  <si>
    <t>Ośrodki pomocy społecznej</t>
  </si>
  <si>
    <t>85295</t>
  </si>
  <si>
    <t>854</t>
  </si>
  <si>
    <t>Edukacyjna opieka wychowawcza</t>
  </si>
  <si>
    <t>85412</t>
  </si>
  <si>
    <t>Kolonie i obozy oraz inne formy wypoczynku dzieci i młodzieży szkolnej, a także szkolenia młodzieży</t>
  </si>
  <si>
    <t>2440</t>
  </si>
  <si>
    <t>Dotacje otrzymane z państwowych funduszy celowych na realizację zadań bieżących jednostek sektora finansów publicznych</t>
  </si>
  <si>
    <t>85415</t>
  </si>
  <si>
    <t>Pomoc materialna dla uczniów</t>
  </si>
  <si>
    <t>900</t>
  </si>
  <si>
    <t>Gospodarka komunalna i ochrona środowiska</t>
  </si>
  <si>
    <t>90001</t>
  </si>
  <si>
    <t>Gospodarka ściekowa i ochrona wód</t>
  </si>
  <si>
    <t>opłata za przyłaczenie do urządzeń kanalizacyjnych</t>
  </si>
  <si>
    <t>90003</t>
  </si>
  <si>
    <t>Oczyszczanie miast i wsi</t>
  </si>
  <si>
    <t>0570</t>
  </si>
  <si>
    <t>Grzywny, mandaty i inne kary pieniężne od osób fizycznych</t>
  </si>
  <si>
    <t>kara za wycinke drzew</t>
  </si>
  <si>
    <t>opłaty z GFOŚ</t>
  </si>
  <si>
    <t>wykonano wg planu - odszkodowanie za zniszczony przydrożny krzyż</t>
  </si>
  <si>
    <t>Ogrody botaniczne i zoologiczne oraz naturalne obszary i obiekty chronionej przyrody</t>
  </si>
  <si>
    <t>Rezerwaty i pomniki przyrody</t>
  </si>
  <si>
    <t>Kultura fizyczna i sport</t>
  </si>
  <si>
    <t>Obiekty sportowe</t>
  </si>
  <si>
    <t>6610</t>
  </si>
  <si>
    <t>Dotacje celowe otrzymane z gminy na inwestycje i zakupy inwestycyjne realizowane na podstawie porozumień (umów) między jednostkami samorządu terytorialnego</t>
  </si>
  <si>
    <t>wykonanie przeiwdziane w II półroczu</t>
  </si>
  <si>
    <t>6630</t>
  </si>
  <si>
    <t>Dotacje celowe otrzymane z samorządu województwa na inwestycje i zakupy inwestycyjne realizowane na podstawie porozumień (umów) między jednostkami samorządu terytorialnego</t>
  </si>
  <si>
    <t>nieprzewidziane dochody - opłata korzystanie z boiska</t>
  </si>
  <si>
    <t>RAZEM</t>
  </si>
  <si>
    <r>
      <t xml:space="preserve">WYDATKI ZA  </t>
    </r>
    <r>
      <rPr>
        <b/>
        <u val="single"/>
        <sz val="14"/>
        <rFont val="Arial"/>
        <family val="2"/>
      </rPr>
      <t>I PÓŁROCZE  2010 ROKU</t>
    </r>
  </si>
  <si>
    <t xml:space="preserve"> REALIZACJA W POSZCZEGÓLNYCH DZIAŁACH, ROZDZIAŁACH I PARAGRAFACH</t>
  </si>
  <si>
    <t xml:space="preserve"> PRZEDSTAWIA SIĘ NASTĘPUJĄCO :</t>
  </si>
  <si>
    <t>PLAN WYDATKÓW</t>
  </si>
  <si>
    <t>WYKONANIE  WYDATKÓW</t>
  </si>
  <si>
    <t>01009</t>
  </si>
  <si>
    <t>Spółki wodne</t>
  </si>
  <si>
    <t>Dotacja podmiotowa z budżetu dla jednostek niezaliczanych do sektora finansów publicznych</t>
  </si>
  <si>
    <t>realizacja wydatków nastąpi w II półroczu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</si>
  <si>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</si>
  <si>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</si>
  <si>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</si>
  <si>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</si>
  <si>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</si>
  <si>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</si>
  <si>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</si>
  <si>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</si>
  <si>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wydatkowanie zgodnie z wysokością skasowanego podatku rolnego</t>
  </si>
  <si>
    <t>4300</t>
  </si>
  <si>
    <t>Zakup usług pozostałych</t>
  </si>
  <si>
    <t>4430</t>
  </si>
  <si>
    <t>Różne opłaty i składki</t>
  </si>
  <si>
    <t>Wydatki osobowe niezaliczone do wynagrodzeń</t>
  </si>
  <si>
    <t xml:space="preserve">realizacja wg bieżących potrzeb 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</si>
  <si>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</si>
  <si>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</si>
  <si>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</si>
  <si>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</si>
  <si>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</si>
  <si>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</si>
  <si>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</si>
  <si>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</si>
  <si>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</si>
  <si>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</si>
  <si>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</si>
  <si>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</si>
  <si>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</si>
  <si>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</si>
  <si>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</si>
  <si>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</si>
  <si>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realizacja wg nieżących potrzeb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</si>
  <si>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</si>
  <si>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</si>
  <si>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</si>
  <si>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</si>
  <si>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</si>
  <si>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świadczonych w ruchomej publicznej sieci telefonicznej</t>
  </si>
  <si>
    <t>4370</t>
  </si>
  <si>
    <t>Opłata z tytułu zakupu usług telekomunikacyjnych świadczonych w stacjonarnej publicznej sieci telefonicznej.</t>
  </si>
  <si>
    <t>4410</t>
  </si>
  <si>
    <t>Podróże służbowe krajowe</t>
  </si>
  <si>
    <t>4440</t>
  </si>
  <si>
    <t>Odpisy na zakładowy fundusz świadczeń socjalnych</t>
  </si>
  <si>
    <t>Podatek od towarów i usług (VAT).</t>
  </si>
  <si>
    <t>realizacja wg bieżących potrzeb</t>
  </si>
  <si>
    <t>4590</t>
  </si>
  <si>
    <t>Kary i odszkodowania wypłacane na rzecz osób fizycznych</t>
  </si>
  <si>
    <t>nie wystąpiła konieczność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</si>
  <si>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</si>
  <si>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</si>
  <si>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</si>
  <si>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</si>
  <si>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Zakup materiałów papierniczych do sprzętu drukarskiwgo i urządzeń kserograficznych</t>
  </si>
  <si>
    <t>Zakup akcesoriów komputerowych, w tym programów i licencji</t>
  </si>
  <si>
    <t>600</t>
  </si>
  <si>
    <t>Transport i łączność</t>
  </si>
  <si>
    <t>60004</t>
  </si>
  <si>
    <t>Lokalny transport zbiorowy</t>
  </si>
  <si>
    <t>2310</t>
  </si>
  <si>
    <t>Dotacje celowe przekazane gminie na zadania bieżące realizowane na podstawie porozumień (umów) między jednostkami samorządu terytorialnego</t>
  </si>
  <si>
    <t>wykonano zgodnie z wykonanymi usługami komunikacyjnymi</t>
  </si>
  <si>
    <t>60014</t>
  </si>
  <si>
    <t>Drogi publiczne powiatowe</t>
  </si>
  <si>
    <t>Dotacja celowa na pomoc finansową udzielona między jednostkami samorządu terytorialnego na dofinansowanie własnych zadań inwestycyjnych i zakupów inwestycyjnych</t>
  </si>
  <si>
    <t>60016</t>
  </si>
  <si>
    <t>Drogi publiczne gminne</t>
  </si>
  <si>
    <t>Infrastruktura telekomunikacyjna</t>
  </si>
  <si>
    <t>Dotacja celowa na pomoc finansową udzielaną między jednostkami samorządu terytorialnego na dofinansowanie własnych zadań bieżących</t>
  </si>
  <si>
    <t>Dotacja celowa na pomoc finansową udzielona niędzy jednostkami samorządu terytorialnego na dofinansowanie własnych zadań inwestycyjnych i zakupów inwestycyjnych</t>
  </si>
  <si>
    <t>Turystyka</t>
  </si>
  <si>
    <t>Zadania w zakresie upowszechniania turystyki</t>
  </si>
  <si>
    <t>Dotacje celowe przekazane gminie na inwestycje i zakupy inwestycyjne realizowane na podstawie porozumień (umów) między jednostkami samorządu terytorialnego</t>
  </si>
  <si>
    <t>70004</t>
  </si>
  <si>
    <t>Różne jednostki obsługi gospodarki mieszkaniowej</t>
  </si>
  <si>
    <t>Wydatki osobowe niezaliczane do wynagrodzeń</t>
  </si>
  <si>
    <t>Zakup usług obejmujących wykonanie ekspertyz, analiz i opinii</t>
  </si>
  <si>
    <t>odpis zgodny z przeliczonym planem</t>
  </si>
  <si>
    <t>4530</t>
  </si>
  <si>
    <t>4740</t>
  </si>
  <si>
    <t>Zakup materiałów papierniczych do sprzętu drukarskiego i urządzeń kserograficznych</t>
  </si>
  <si>
    <t>4750</t>
  </si>
  <si>
    <t>Opłaty na rzecz budżetu państwa</t>
  </si>
  <si>
    <t>Opłaty na rzecz budżetów jednostek samorządu terytorialnego</t>
  </si>
  <si>
    <t>6060</t>
  </si>
  <si>
    <t>Wydatki na zakupy inwestycyjne jednostek budżetowych</t>
  </si>
  <si>
    <t>710</t>
  </si>
  <si>
    <t>71004</t>
  </si>
  <si>
    <t>Plany zagospodarowania przestrzennego</t>
  </si>
  <si>
    <t>71013</t>
  </si>
  <si>
    <t>Prace geodezyjne i kartograficzne (nieinwestycyjne)</t>
  </si>
  <si>
    <t>71095</t>
  </si>
  <si>
    <t>3020</t>
  </si>
  <si>
    <t>75022</t>
  </si>
  <si>
    <t>Rady gmin (miast i miast na prawach powiatu)</t>
  </si>
  <si>
    <t>3030</t>
  </si>
  <si>
    <t xml:space="preserve">Różne wydatki na rzecz osób fizycznych </t>
  </si>
  <si>
    <t>4100</t>
  </si>
  <si>
    <t>Wynagrodzenia agencyjno-prowizyjne</t>
  </si>
  <si>
    <t>4140</t>
  </si>
  <si>
    <t>Wpłaty na Państwowy Fundusz Rehabilitacji Osób Niepełnosprawnych</t>
  </si>
  <si>
    <t>realizacj wg bieżących potrzeb</t>
  </si>
  <si>
    <t>realizacja wg bieżacych potrzeb</t>
  </si>
  <si>
    <t>4390</t>
  </si>
  <si>
    <t>4510</t>
  </si>
  <si>
    <t>75095</t>
  </si>
  <si>
    <t>Dotacje celowe przekazane gminie na zadania bieżące realizaowane na podstawie porozumień (umów) między jednostkami samorządu terytorialnego</t>
  </si>
  <si>
    <t>Dotacja celowa z budżetu na finansowanie lub dofinansowanie zadań zleconych do realizacji stowarzyszeniom</t>
  </si>
  <si>
    <t>Zakup pomocy naukowych, dydaktycznych i książek</t>
  </si>
  <si>
    <t>Dotacje celowe przekazane gminie na inwestycje i zakupy inwestycyjne realizaowane na podstawie porozumień (umów) między jednostkami samorządu terytorialnego</t>
  </si>
  <si>
    <t>Różne wydatki na rzecz osób fizycznych</t>
  </si>
  <si>
    <t>Składki na ubezpieczenie społeczne</t>
  </si>
  <si>
    <t>754</t>
  </si>
  <si>
    <t>Bezpieczeństwo publiczne i ochrona przeciwpożarowa</t>
  </si>
  <si>
    <t>Komendy wojewódzkie Policji</t>
  </si>
  <si>
    <t>Wpłaty jednostek na państwowy fundusz celowy</t>
  </si>
  <si>
    <t>75405</t>
  </si>
  <si>
    <t>Komendy powiatowe Policji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</si>
  <si>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</si>
  <si>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</si>
  <si>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</si>
  <si>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</si>
  <si>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</si>
  <si>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</si>
  <si>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</si>
  <si>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</si>
  <si>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4180</t>
  </si>
  <si>
    <t>Równoważniki pieniężne i ekwiwalenty dla żołnierzy i funkcjonariuszy</t>
  </si>
  <si>
    <t>4220</t>
  </si>
  <si>
    <t>Zakup środków żywności</t>
  </si>
  <si>
    <t>Zakup leków , wyrobów medycznych i produktów biobójczych</t>
  </si>
  <si>
    <t>Zakup sprzętu i uzbrojenia</t>
  </si>
  <si>
    <t>4520</t>
  </si>
  <si>
    <t>75412</t>
  </si>
  <si>
    <t>Ochotnicze straże pożarne</t>
  </si>
  <si>
    <t>75414</t>
  </si>
  <si>
    <t>Obrona cywilna</t>
  </si>
  <si>
    <t>75421</t>
  </si>
  <si>
    <t>Zarządzanie kryzysowe</t>
  </si>
  <si>
    <t>2710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</si>
  <si>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</si>
  <si>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</si>
  <si>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</si>
  <si>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</si>
  <si>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</si>
  <si>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</si>
  <si>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</si>
  <si>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</si>
  <si>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75818</t>
  </si>
  <si>
    <t>Rezerwy ogólne i celowe</t>
  </si>
  <si>
    <t>4810</t>
  </si>
  <si>
    <t>Rezerwy</t>
  </si>
  <si>
    <t>nie było potrzeb</t>
  </si>
  <si>
    <t>75831</t>
  </si>
  <si>
    <t>Część równoważąca subwencji ogólnej dla gmin</t>
  </si>
  <si>
    <t>2930</t>
  </si>
  <si>
    <t>Wpłaty jednostek samorządu terytorialnego do budżetu państwa</t>
  </si>
  <si>
    <t>realizacja wg biężących potrzeb</t>
  </si>
  <si>
    <t>4240</t>
  </si>
  <si>
    <t>80104</t>
  </si>
  <si>
    <t xml:space="preserve">Przedszkola </t>
  </si>
  <si>
    <t>Dotacja celowa przekazana gminie na zadania bieżące realizowane na podstwie porozumień  (umów) pomiędzy jednostkami samorządu terytorialnego</t>
  </si>
  <si>
    <t>Dotacja podmiotowe z budżetu dla niepublicznej jednostki systemu oświaty</t>
  </si>
  <si>
    <t>80113</t>
  </si>
  <si>
    <t>Dowożenie uczniów do szkół</t>
  </si>
  <si>
    <t>Szkoły zawodowe</t>
  </si>
  <si>
    <t>80146</t>
  </si>
  <si>
    <t>Dokształcanie i doskonalenie nauczycieli</t>
  </si>
  <si>
    <t>Zakup usług dostępu do sieci internet</t>
  </si>
  <si>
    <t>Opłaty za administrowanie i czynsze za budynki, lokale i pomieszczenia garażowe</t>
  </si>
  <si>
    <t>80195</t>
  </si>
  <si>
    <t>Dotacja celowa przekazane gminie na zadania bieżące realizowane na podstwie porozumień(umów) pomiędzy jednostkami samorządu terytorialnego</t>
  </si>
  <si>
    <t>3240</t>
  </si>
  <si>
    <t>Stypendia dla uczniów</t>
  </si>
  <si>
    <t>803</t>
  </si>
  <si>
    <t>Szkolnictwo wyższe</t>
  </si>
  <si>
    <t>80395</t>
  </si>
  <si>
    <t>3210</t>
  </si>
  <si>
    <t>Stypendia i zasiłki dla studentów</t>
  </si>
  <si>
    <t>85153</t>
  </si>
  <si>
    <t>Zwalczanie narkomanii</t>
  </si>
  <si>
    <t>2820</t>
  </si>
  <si>
    <t>85154</t>
  </si>
  <si>
    <t>Przeciwdziałanie alkoholizmowi</t>
  </si>
  <si>
    <t>85195</t>
  </si>
  <si>
    <t>Dotacja podmiotowa z budżetu dla samodzielnego publicznego zakładu opieki zdrowotnej utworzonego przez jednostkę samorządu terytorialnego</t>
  </si>
  <si>
    <t>realizaacja wg bieżących potrzeb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</si>
  <si>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</si>
  <si>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</si>
  <si>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3110</t>
  </si>
  <si>
    <t>Świadczenia społeczne</t>
  </si>
  <si>
    <t>4580</t>
  </si>
  <si>
    <t>4130</t>
  </si>
  <si>
    <t>Składki na ubezpieczenie zdrowotne</t>
  </si>
  <si>
    <t>Zakup usług przez jednostki samorządu terytorialnego od innych jednostek samorządu terytorialnego</t>
  </si>
  <si>
    <t>85215</t>
  </si>
  <si>
    <t>Dodatki mieszkaniowe</t>
  </si>
  <si>
    <t>wykonanow wg planu</t>
  </si>
  <si>
    <t>85228</t>
  </si>
  <si>
    <t>Usługi opiekuńcze i specjalistyczne usługi opiekuńcze</t>
  </si>
  <si>
    <t>Inne formy pomocy dla uczniów</t>
  </si>
  <si>
    <t>90015</t>
  </si>
  <si>
    <t>Oświetlenie ulic, placów i dróg</t>
  </si>
  <si>
    <t>90095</t>
  </si>
  <si>
    <t>Rózne wydatki na rzecz osób fizycznych</t>
  </si>
  <si>
    <t>realizacja zgodna z harmonogramem robót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</si>
  <si>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</si>
  <si>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</si>
  <si>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</si>
  <si>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</si>
  <si>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</si>
  <si>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</si>
  <si>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Biblioteki</t>
  </si>
  <si>
    <t>92195</t>
  </si>
  <si>
    <t>Ogrody botaniczne i zoologiczne oraz naturalne  obszary i obiekty chronionej przyrody</t>
  </si>
  <si>
    <t>926</t>
  </si>
  <si>
    <t>92601</t>
  </si>
  <si>
    <t>92605</t>
  </si>
  <si>
    <t>Zadania w zakresie kultury fizycznej i sportu</t>
  </si>
  <si>
    <t>92695</t>
  </si>
  <si>
    <t>3040</t>
  </si>
  <si>
    <t>Nagrody o charakterze szczególnym niezaliczone do wynagrodzeń</t>
  </si>
  <si>
    <t>Zakup matriałów i wyposażenia</t>
  </si>
  <si>
    <t>Podróże słuzbowe krajowe</t>
  </si>
  <si>
    <t>Zakup materiałów papiernicznych do sprzętu drukarskiego i urządzeń kserograficznych</t>
  </si>
  <si>
    <r>
      <t xml:space="preserve">REALIZACJA DOTACJI OTRZYMANYCH NA ZADANIA Z ZAKRESU ADMINISTRACJI RZĄDOWEJ                                         ZLECONYCH GMINIE ZA </t>
    </r>
    <r>
      <rPr>
        <b/>
        <u val="single"/>
        <sz val="14"/>
        <rFont val="Arial"/>
        <family val="2"/>
      </rPr>
      <t xml:space="preserve"> I PÓŁROCZE  2010  ROKU</t>
    </r>
  </si>
  <si>
    <t>NAZWA KLASYFIKACJI</t>
  </si>
  <si>
    <t>PLAN</t>
  </si>
  <si>
    <t>WYKONANIE</t>
  </si>
  <si>
    <t>Dotacje celowe otrzymane z budżetu państwa na realizacje zadań bieżących z zakresu aministarcji rządowej oraz innych zadań zleconych gminie (związkom gmin) ustawami</t>
  </si>
  <si>
    <t>Admistracja publiczna</t>
  </si>
  <si>
    <t xml:space="preserve">Urzędy naczelnych organów władzy państwowej, kontroli i ochrony prawa </t>
  </si>
  <si>
    <t>75107</t>
  </si>
  <si>
    <t>851</t>
  </si>
  <si>
    <t>wykonanie przewidziano na II półrocze</t>
  </si>
  <si>
    <t>Dotacje celowe otrzymane z budżetu państwa na realizację zadań bieżących z zakresu administracji rządowej oraz innych zadań zleconych gminie ustawami</t>
  </si>
  <si>
    <r>
      <t xml:space="preserve">REALIZACJA WYDATKÓW OTRZYMANYCH  NA ZADANIA Z ZAKRESU ADMINISTRACJI RZĄDOWEJ                                           ZLECONYCH GMINIE ZA  </t>
    </r>
    <r>
      <rPr>
        <b/>
        <u val="single"/>
        <sz val="14"/>
        <rFont val="Arial"/>
        <family val="2"/>
      </rPr>
      <t>I PÓŁROCZE 2010 ROKU</t>
    </r>
  </si>
  <si>
    <t>wykonanie przewidziano w II turze wyborów</t>
  </si>
  <si>
    <r>
      <t xml:space="preserve">REALIZACJA DOTACJI OTRZYMANYCH  NA  ZADANIA WŁASNE GMINY                                                                                             ZA </t>
    </r>
    <r>
      <rPr>
        <b/>
        <u val="single"/>
        <sz val="14"/>
        <rFont val="Arial"/>
        <family val="2"/>
      </rPr>
      <t xml:space="preserve"> I PÓŁROCZE  2010  ROKU</t>
    </r>
  </si>
  <si>
    <r>
      <t xml:space="preserve">REALIZACJA WYDATKÓW OTRZYMANYCH  NA  ZADANIA  WŁASNE GMINY  ZA  </t>
    </r>
    <r>
      <rPr>
        <b/>
        <u val="single"/>
        <sz val="14"/>
        <rFont val="Arial"/>
        <family val="2"/>
      </rPr>
      <t>I PÓŁROCZE 2010 ROKU</t>
    </r>
  </si>
  <si>
    <r>
      <t xml:space="preserve">REALIZACJA DOCHODÓW Z TYTUŁU WYDAWANIA ZEZWOLEŃ NA SPRZEDAŻ NAPOJÓW ALKOHOLOWYCH                        ZA </t>
    </r>
    <r>
      <rPr>
        <b/>
        <u val="single"/>
        <sz val="14"/>
        <rFont val="Arial"/>
        <family val="2"/>
      </rPr>
      <t xml:space="preserve"> I PÓŁROCZE  2010  ROKU</t>
    </r>
  </si>
  <si>
    <r>
      <t xml:space="preserve">REALIZACJA WYDATKÓW NA ZADANIA OKREŚLONE W GMINNYM PROGRAMIE PRZECIWDZIAŁANIA NARKOMANII I PROFILAKTYKI  ROZWIĄZYWANIA PROBLEMÓW ALKOHOLOWYCH  ZA </t>
    </r>
    <r>
      <rPr>
        <b/>
        <u val="single"/>
        <sz val="14"/>
        <rFont val="Arial"/>
        <family val="2"/>
      </rPr>
      <t>I PÓŁROCZE 2010 ROKU</t>
    </r>
  </si>
  <si>
    <r>
      <t xml:space="preserve">REALIZACJA DOCHODÓW NA PROGRAMY REALIZOWANE ZE ŚRODKÓW O KTÓRYCH MOWA                                                   W ART. 5 UST. 1 PKT 2 I 3 ZA </t>
    </r>
    <r>
      <rPr>
        <b/>
        <u val="single"/>
        <sz val="14"/>
        <rFont val="Arial"/>
        <family val="2"/>
      </rPr>
      <t xml:space="preserve"> I PÓŁROCZE  2010  ROKU</t>
    </r>
  </si>
  <si>
    <r>
      <t xml:space="preserve">REALIZACJA WYDATKÓW NA PROGRAMY REALIZOWANE ZE ŚRODKÓW O KTÓRYCH MOWA                                      W ART. 5 UST. 1 PKT 2 I 3 ZA  </t>
    </r>
    <r>
      <rPr>
        <b/>
        <u val="single"/>
        <sz val="14"/>
        <rFont val="Arial"/>
        <family val="2"/>
      </rPr>
      <t xml:space="preserve"> I PÓŁROCZE  2010  ROKU</t>
    </r>
  </si>
  <si>
    <t>PRZYCHODY I  ROZCHODY Z TYTUŁU ZACIĄGNIĘTYCH KREDYTÓW</t>
  </si>
  <si>
    <t>I POŻYCZEK, NADWYŻKI Z LAT UBIEGŁYCH NA I PÓŁROCZE 2010 ROKU</t>
  </si>
  <si>
    <t>WYSZCZEGÓLNIENIE</t>
  </si>
  <si>
    <t>PRZYCHODY PLAN</t>
  </si>
  <si>
    <t>PRZYCHODY WYKONANIE</t>
  </si>
  <si>
    <t>Przychody z zaciągniętych kredytów i pożyczek na rynku krajowym</t>
  </si>
  <si>
    <t>Nadwyżki z lat ubiegłych</t>
  </si>
  <si>
    <t>OGÓŁEM</t>
  </si>
  <si>
    <t>ROZCHODY PLAN</t>
  </si>
  <si>
    <t>ROZCHODY WYKONANIE</t>
  </si>
  <si>
    <t>Spłaty otrzymanych krajowych pożyczek i kredytów</t>
  </si>
  <si>
    <t>WYDATKI INWESTYCYJNE NA I PÓŁROCZE 2010 ROKU</t>
  </si>
  <si>
    <t>Infrastruktura wodociągowa i sanitaryjna wsi</t>
  </si>
  <si>
    <t xml:space="preserve">Budowa wodociągu przy ulicy Dworcowej i Marzankowice </t>
  </si>
  <si>
    <t>Budowa sieci kanalizacji sanitarnej i deszcowej w rejonie ul.Dworcowej i Marzankowice w Ornontowicach</t>
  </si>
  <si>
    <t xml:space="preserve">PB-W oczyszczalni Ornontowice Północ </t>
  </si>
  <si>
    <t xml:space="preserve">PB-W kanalizacji sanitarnej i deszcowej w Gminie Ornontowice </t>
  </si>
  <si>
    <t>Dotacja celowa na pomoc finansową udzielana miedzy jst  na dofinansowanie własnych zadań inwestycyjnych i zakupów inwestycyjnych</t>
  </si>
  <si>
    <t>Dotacja celowa na pomoc finansową udzielana miedzy jst - Remont drogi powiatowej ul. Zwycięstwa wraz z przebudową wybranych elementów pasa drogowego w tym zmiana organizacji ruchu na odcinku od skrzyżowania z drogą powiatową ul. Chudowską do skrzyżowania z ul. Nową – etap IV B - chodnik wraz z zatoką autobusową po wschodniej stronie ul. Zwycięstwa (od skrzyżowania z ul. Pośrednią do skrzyżowania z ul. Cichą</t>
  </si>
  <si>
    <t xml:space="preserve">Budowa drogi lokalnej do Kolonii Solarnia  - etap III      </t>
  </si>
  <si>
    <t>Budowa łącznika Orzeska - Zamkowa wraz z 2 rondami (Opracowanie wniosku na wydanie zezwolenia na realizację inwestycji drogowej</t>
  </si>
  <si>
    <t>Budowa sięgacza ul.Zwycięstwa w rejonie nasypu kolejowego</t>
  </si>
  <si>
    <t>Uklad dróg wraz z infrastrukturą techniczną na terenach inwestycyjnych na przedpolu Kopalni w Ornontowicach (Budowa ul.Skośnej 2009-2010)</t>
  </si>
  <si>
    <t xml:space="preserve">PB-W wraz z budową ul.Granicznej </t>
  </si>
  <si>
    <t>Korytowanie i tłuczniowanie sięgacza ul.Zwycięstwa w rejonie posesji nr 37</t>
  </si>
  <si>
    <t>Silesia-Net - budowa społeczeństwa informacyjnego w Subregionie Centralnym Województwa Śląskiego : Powiat mikołowski oraz gminy powiatu mikołowskiego (Mikołów, Łaziska Górne, Orzesze, Ornontowice, Wyry)</t>
  </si>
  <si>
    <t>Zadania w zakresie upowszechninia turystyki</t>
  </si>
  <si>
    <t>Dotacje celowe przekazane gminie na inwestycje i zakupy inwestycyjne  realizowane na podstawie porozumień (umów) między jednostkami samorządu terytorialnego</t>
  </si>
  <si>
    <t>Sieć tras rowerowych na terenie powiatu mikołowskiego - intrastruktura aktywnych form turystyki</t>
  </si>
  <si>
    <t xml:space="preserve">Zakup gruntu </t>
  </si>
  <si>
    <t xml:space="preserve">Zakup kosiarki bijakowej do ciągnika </t>
  </si>
  <si>
    <t>Modernizacja archiwum</t>
  </si>
  <si>
    <t>Projekt zasilania awaryjnego dla UG</t>
  </si>
  <si>
    <t>Wykonanie klimatyzacji w budynku UG</t>
  </si>
  <si>
    <t>Zintegrowany system zarządzania gminami powiatu mikołowskiego i Powiatem Mikołowskim w oparciu o system informacji o terenie (GIS)</t>
  </si>
  <si>
    <t xml:space="preserve">Monitoring na terenie gminy </t>
  </si>
  <si>
    <t>Termomodernizacja budynku Zespołu Szkolno -Przedszkolnego</t>
  </si>
  <si>
    <t>Zakup stacji meteorologicznej</t>
  </si>
  <si>
    <t xml:space="preserve">Gospodarka komunalna i ochrona środowiska </t>
  </si>
  <si>
    <t>Zakup kamery wizyjnej do monitorowania kanalizacji</t>
  </si>
  <si>
    <t xml:space="preserve">Budowa budynku ZGKiW </t>
  </si>
  <si>
    <t xml:space="preserve">Budowa miejsc parkingowych przy ul.akacjowej w rejonie bloku nr 20 </t>
  </si>
  <si>
    <t xml:space="preserve">Wykonanie chodnika południowego przy ul. Akacjowej w rejonie kompleksu boisk sportowych </t>
  </si>
  <si>
    <t>Przebudowa słupów SN przy ul.Okrężej</t>
  </si>
  <si>
    <t xml:space="preserve">Termomodernizacja budynku na boisku sportowym </t>
  </si>
  <si>
    <t>Skablowanie linii napowietrznej w obrębie budowy Orlika przy ul.Okrężnej</t>
  </si>
  <si>
    <t xml:space="preserve">Wykonanie chodnika północnego przy ul. Akacjowej w rejonie kompleksu boisk sportowych </t>
  </si>
  <si>
    <t xml:space="preserve">Kanalizacja deszczowa przy ul.Zwycięstwa w kierunku działki 1987/38 </t>
  </si>
  <si>
    <t>Wykonanie projektu przełożenia sieci telekomunikacyjnej przy ul. Zwycięstwa w rejonie posesji nr 4</t>
  </si>
  <si>
    <t>Przebudowa słupów nN przy ul.Żabik</t>
  </si>
  <si>
    <t>Budowa przyłącza energetycznego przy  ul. Żabik)</t>
  </si>
  <si>
    <t xml:space="preserve">Budowa mieszkań socjalnych </t>
  </si>
  <si>
    <t>Wykonanie ogrodzenia w rejonie mieszkań socjalnych</t>
  </si>
  <si>
    <t>Przyłączenie do sieci elektroenergetycznej instalacji elektrycznej mieszkań socjalnych</t>
  </si>
  <si>
    <t xml:space="preserve">PB-W odbudowy Potoku Solarnia i Łąkowego </t>
  </si>
  <si>
    <t xml:space="preserve">Rewitalizacja obiektu Park Gminny w Ornontowicach </t>
  </si>
  <si>
    <t xml:space="preserve">Modernizacja pomieszczeń i zakup wyposażenia dla Gminnego Domu Kultury i Biblioteki w Ornontowicach </t>
  </si>
  <si>
    <t xml:space="preserve">Budowa boiska sportowego wraz z ogrodzeniem przy ul.Świerkowej </t>
  </si>
  <si>
    <t>Wykonanie operatu wodno-prawnego do zadania pn.”Budowa kompleksu boisk sportowych w ramach programu Moje Boisko Orlik 2012”(boisko piłkarskie oraz boisko wielofunkcyjne wraz z zapleczem sanitarno-szatniowym) w Ornontowicach ul. Okrężnej</t>
  </si>
  <si>
    <t xml:space="preserve">Budowa boisk sportowych w ramach programu Orlik przy ul.Akacjowej </t>
  </si>
  <si>
    <t>Budowa kompleksu boisk sportowych w ramach programu Moje Boisko Orlik 2012”(boisko piłkarskie oraz boisko wielofunkcyjne wraz z zapleczem sanitarno-szatniowym) w Ornontowicach ul. Okrężnej</t>
  </si>
  <si>
    <t xml:space="preserve">WYDATKI </t>
  </si>
  <si>
    <t>WYKAZ UDZIELONYCH DOTACJI  DLA JEDNOSTEK SEKTORA FINANSÓW PUBLICZNYCH NA ROK 2010</t>
  </si>
  <si>
    <t>PODMIOT</t>
  </si>
  <si>
    <t>Urząd Miasta Tychy</t>
  </si>
  <si>
    <t>komunikacja pasażerska</t>
  </si>
  <si>
    <t>Infrastruktura telekomuniakcyjna</t>
  </si>
  <si>
    <t xml:space="preserve">Dotacja celowa na pomoc finansową udzielaną między jednostkami samorządu terytorialnego na dofinansowanie własnych zadań bieżących </t>
  </si>
  <si>
    <t>Dotacja celowa na pomoc finansową udzielaną między jednostkami samorządu terytorialnego na dofinansowanie własnych zadań inwestycyjnych i zakupów inwestycyjnych</t>
  </si>
  <si>
    <t>Silesia-Net - budowa społeczeństwa informacyjnego w subrehionie centralnym województwa Śląskiego : Powiat mikołowski oraz gminy powiatu mikołowskiego</t>
  </si>
  <si>
    <t>Sieć tras rowerowych na terenie powietu mikołowksiego - intrastruktura aktywnych form turystyki</t>
  </si>
  <si>
    <t>Zitegrowany system zarządzania gminami powiatu mikołowskiego i Powiatu Mikołowskim w oparciu o system informacji o terenie (GIS)</t>
  </si>
  <si>
    <t>Komendy wojewódzkie policji</t>
  </si>
  <si>
    <t>Wpłaty jednostek na fundusz celowy</t>
  </si>
  <si>
    <t>Starostwo Powiatowe w Mikołowie</t>
  </si>
  <si>
    <t>Dotacja na 112</t>
  </si>
  <si>
    <t xml:space="preserve">Dotacja celowa przekazana gminie na zadania bieżące realizowane na podstawie porozumień (umów) miedzy jst </t>
  </si>
  <si>
    <t>Dotacja podmiotowa z budżetu dla niepublicznej jednostki systemu oświaty</t>
  </si>
  <si>
    <t>Katolickie przedszkole niepubliczne Siustr Służebniczek</t>
  </si>
  <si>
    <t>URZAD MIASTA Łaziska Górne</t>
  </si>
  <si>
    <t>Urząd Miasta Łaziska Górne</t>
  </si>
  <si>
    <t>URZĄD MIASTA Ruda Śląska</t>
  </si>
  <si>
    <t>Dotacja podmiotowa z budżetu dla samodzielnego publicznego zakładu opieki zdrowotnej utworzonego przez jst</t>
  </si>
  <si>
    <t>Gminny Ośrodek Zdrowia Ornontowice</t>
  </si>
  <si>
    <t xml:space="preserve">Dotacja podmiotowa z budżetu dla samorządowej instytucji kultury </t>
  </si>
  <si>
    <t>Gminne Centrum Kultury i Promocji Arteria</t>
  </si>
  <si>
    <t>Gminna Biblioteka Publiczna</t>
  </si>
  <si>
    <t>WYKAZ UDZIELONYCH DOTACJI  DLA JEDNOSTEK SPOZA SEKTORA FINANSÓW PUBLICZNYCH NA ROK 2010</t>
  </si>
  <si>
    <t>2580</t>
  </si>
  <si>
    <t>Dotacja celowa z budżetu na finansowanie lub dofinansowanie zadań zleconych do realizacji pozostałym jednostkom niezaliczanych do sektora finansów publicznych</t>
  </si>
  <si>
    <t xml:space="preserve">Dotacja celowa z budżetu na finansowanie lub dofinansowanie zadań zleconych do realizacji stowarzyszeniom </t>
  </si>
  <si>
    <t>Stowarzyszenie Klubu Abstynent i Stowarzyszenie Zmiana</t>
  </si>
  <si>
    <t>Polski Związek Niewidomych</t>
  </si>
  <si>
    <t>Stowarzyszenie Dalekowschodnich Sztuk Walki TAO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</si>
</sst>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0"/>
    </font>
    <font>
      <b/>
      <sz val="10"/>
      <name val="Arial"/>
      <family val="0"/>
    </font>
    <font>
      <sz val="9"/>
      <color indexed="8"/>
      <name val="Arial"/>
      <family val="0"/>
    </font>
    <font>
      <b/>
      <i/>
      <sz val="10"/>
      <color indexed="8"/>
      <name val="Arial"/>
      <family val="0"/>
    </font>
    <font>
      <b/>
      <i/>
      <sz val="9"/>
      <color indexed="8"/>
      <name val="Arial"/>
      <family val="0"/>
    </font>
    <font>
      <b/>
      <i/>
      <u val="single"/>
      <sz val="10"/>
      <color indexed="8"/>
      <name val="Arial"/>
      <family val="0"/>
    </font>
    <font>
      <b/>
      <sz val="9"/>
      <color indexed="8"/>
      <name val="Arial"/>
      <family val="0"/>
    </font>
    <font>
      <b/>
      <i/>
      <u val="single"/>
      <sz val="9"/>
      <color indexed="8"/>
      <name val="Arial"/>
      <family val="0"/>
    </font>
    <font>
      <sz val="14"/>
      <name val="Arial"/>
      <family val="2"/>
    </font>
    <font>
      <b/>
      <sz val="9"/>
      <name val="Arial"/>
      <family val="0"/>
    </font>
    <font>
      <b/>
      <i/>
      <u val="single"/>
      <sz val="10"/>
      <name val="Arial"/>
      <family val="0"/>
    </font>
    <font>
      <i/>
      <u val="single"/>
      <sz val="10"/>
      <name val="Arial"/>
      <family val="0"/>
    </font>
    <font>
      <i/>
      <u val="single"/>
      <sz val="10"/>
      <color indexed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i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vertical="center"/>
    </xf>
    <xf numFmtId="10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2" xfId="0" applyNumberFormat="1" applyFont="1" applyFill="1" applyBorder="1" applyAlignment="1" applyProtection="1">
      <alignment horizontal="center" vertical="center" wrapText="1"/>
      <protection/>
    </xf>
    <xf numFmtId="49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4" xfId="0" applyNumberFormat="1" applyFont="1" applyFill="1" applyBorder="1" applyAlignment="1" applyProtection="1">
      <alignment horizontal="center" vertical="center" wrapText="1"/>
      <protection/>
    </xf>
    <xf numFmtId="49" fontId="5" fillId="2" borderId="5" xfId="0" applyNumberFormat="1" applyFont="1" applyFill="1" applyBorder="1" applyAlignment="1" applyProtection="1">
      <alignment horizontal="center" vertical="center" wrapText="1"/>
      <protection/>
    </xf>
    <xf numFmtId="4" fontId="5" fillId="2" borderId="5" xfId="0" applyNumberFormat="1" applyFont="1" applyFill="1" applyBorder="1" applyAlignment="1" applyProtection="1">
      <alignment horizontal="center" vertical="center" wrapText="1"/>
      <protection/>
    </xf>
    <xf numFmtId="4" fontId="6" fillId="2" borderId="5" xfId="0" applyNumberFormat="1" applyFont="1" applyFill="1" applyBorder="1" applyAlignment="1">
      <alignment horizontal="center" vertical="center" wrapText="1"/>
    </xf>
    <xf numFmtId="10" fontId="6" fillId="2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3" borderId="6" xfId="0" applyNumberFormat="1" applyFont="1" applyFill="1" applyBorder="1" applyAlignment="1" applyProtection="1">
      <alignment horizontal="center" vertical="center" wrapText="1"/>
      <protection/>
    </xf>
    <xf numFmtId="0" fontId="5" fillId="3" borderId="7" xfId="0" applyNumberFormat="1" applyFont="1" applyFill="1" applyBorder="1" applyAlignment="1" applyProtection="1">
      <alignment horizontal="center" vertical="center" wrapText="1"/>
      <protection/>
    </xf>
    <xf numFmtId="49" fontId="5" fillId="3" borderId="8" xfId="0" applyNumberFormat="1" applyFont="1" applyFill="1" applyBorder="1" applyAlignment="1" applyProtection="1">
      <alignment horizontal="center" vertical="center" wrapText="1"/>
      <protection/>
    </xf>
    <xf numFmtId="0" fontId="5" fillId="3" borderId="9" xfId="0" applyNumberFormat="1" applyFont="1" applyFill="1" applyBorder="1" applyAlignment="1" applyProtection="1">
      <alignment horizontal="left" vertical="center" wrapText="1"/>
      <protection/>
    </xf>
    <xf numFmtId="49" fontId="5" fillId="4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>
      <alignment vertical="center"/>
    </xf>
    <xf numFmtId="10" fontId="0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" borderId="12" xfId="0" applyNumberFormat="1" applyFont="1" applyFill="1" applyBorder="1" applyAlignment="1" applyProtection="1">
      <alignment horizontal="center" vertical="center" wrapText="1"/>
      <protection/>
    </xf>
    <xf numFmtId="49" fontId="1" fillId="3" borderId="13" xfId="0" applyNumberFormat="1" applyFont="1" applyFill="1" applyBorder="1" applyAlignment="1" applyProtection="1">
      <alignment horizontal="center" vertical="center" wrapText="1"/>
      <protection/>
    </xf>
    <xf numFmtId="0" fontId="1" fillId="3" borderId="14" xfId="0" applyNumberFormat="1" applyFont="1" applyFill="1" applyBorder="1" applyAlignment="1" applyProtection="1">
      <alignment horizontal="left" vertical="center" wrapText="1"/>
      <protection/>
    </xf>
    <xf numFmtId="49" fontId="1" fillId="4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4" borderId="16" xfId="0" applyNumberFormat="1" applyFont="1" applyFill="1" applyBorder="1" applyAlignment="1" applyProtection="1">
      <alignment horizontal="center" vertical="center" wrapText="1"/>
      <protection/>
    </xf>
    <xf numFmtId="10" fontId="1" fillId="0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3" borderId="10" xfId="0" applyNumberFormat="1" applyFont="1" applyFill="1" applyBorder="1" applyAlignment="1" applyProtection="1">
      <alignment horizontal="center" vertical="center" wrapText="1"/>
      <protection/>
    </xf>
    <xf numFmtId="4" fontId="5" fillId="3" borderId="10" xfId="0" applyNumberFormat="1" applyFont="1" applyFill="1" applyBorder="1" applyAlignment="1" applyProtection="1">
      <alignment horizontal="right" vertical="center" wrapText="1"/>
      <protection/>
    </xf>
    <xf numFmtId="10" fontId="5" fillId="3" borderId="10" xfId="0" applyNumberFormat="1" applyFont="1" applyFill="1" applyBorder="1" applyAlignment="1" applyProtection="1">
      <alignment horizontal="right" vertical="center" wrapText="1"/>
      <protection/>
    </xf>
    <xf numFmtId="0" fontId="8" fillId="3" borderId="14" xfId="0" applyNumberFormat="1" applyFont="1" applyFill="1" applyBorder="1" applyAlignment="1" applyProtection="1">
      <alignment horizontal="left" vertical="center" wrapText="1"/>
      <protection/>
    </xf>
    <xf numFmtId="49" fontId="9" fillId="3" borderId="10" xfId="0" applyNumberFormat="1" applyFont="1" applyFill="1" applyBorder="1" applyAlignment="1" applyProtection="1">
      <alignment horizontal="center" vertical="center" wrapText="1"/>
      <protection/>
    </xf>
    <xf numFmtId="4" fontId="10" fillId="3" borderId="10" xfId="0" applyNumberFormat="1" applyFont="1" applyFill="1" applyBorder="1" applyAlignment="1" applyProtection="1">
      <alignment horizontal="right" vertical="center" wrapText="1"/>
      <protection/>
    </xf>
    <xf numFmtId="10" fontId="10" fillId="3" borderId="10" xfId="0" applyNumberFormat="1" applyFont="1" applyFill="1" applyBorder="1" applyAlignment="1" applyProtection="1">
      <alignment horizontal="right" vertical="center" wrapText="1"/>
      <protection/>
    </xf>
    <xf numFmtId="0" fontId="5" fillId="3" borderId="18" xfId="0" applyNumberFormat="1" applyFont="1" applyFill="1" applyBorder="1" applyAlignment="1" applyProtection="1">
      <alignment horizontal="center" vertical="center" wrapText="1"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/>
    </xf>
    <xf numFmtId="49" fontId="5" fillId="3" borderId="3" xfId="0" applyNumberFormat="1" applyFont="1" applyFill="1" applyBorder="1" applyAlignment="1" applyProtection="1">
      <alignment horizontal="center" vertical="center" wrapText="1"/>
      <protection/>
    </xf>
    <xf numFmtId="0" fontId="5" fillId="3" borderId="19" xfId="0" applyNumberFormat="1" applyFont="1" applyFill="1" applyBorder="1" applyAlignment="1" applyProtection="1">
      <alignment horizontal="left" vertical="center" wrapText="1"/>
      <protection/>
    </xf>
    <xf numFmtId="49" fontId="11" fillId="4" borderId="5" xfId="0" applyNumberFormat="1" applyFont="1" applyFill="1" applyBorder="1" applyAlignment="1" applyProtection="1">
      <alignment horizontal="center" vertical="center" wrapText="1"/>
      <protection/>
    </xf>
    <xf numFmtId="10" fontId="5" fillId="4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3" borderId="6" xfId="0" applyNumberFormat="1" applyFont="1" applyFill="1" applyBorder="1" applyAlignment="1" applyProtection="1">
      <alignment horizontal="center" vertical="center" wrapText="1"/>
      <protection/>
    </xf>
    <xf numFmtId="49" fontId="1" fillId="3" borderId="8" xfId="0" applyNumberFormat="1" applyFont="1" applyFill="1" applyBorder="1" applyAlignment="1" applyProtection="1">
      <alignment horizontal="center" vertical="center" wrapText="1"/>
      <protection/>
    </xf>
    <xf numFmtId="0" fontId="1" fillId="3" borderId="9" xfId="0" applyNumberFormat="1" applyFont="1" applyFill="1" applyBorder="1" applyAlignment="1" applyProtection="1">
      <alignment horizontal="left" vertical="center" wrapText="1"/>
      <protection/>
    </xf>
    <xf numFmtId="49" fontId="7" fillId="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10" fontId="1" fillId="4" borderId="10" xfId="0" applyNumberFormat="1" applyFont="1" applyFill="1" applyBorder="1" applyAlignment="1" applyProtection="1">
      <alignment horizontal="right" vertical="center" wrapText="1"/>
      <protection/>
    </xf>
    <xf numFmtId="0" fontId="1" fillId="3" borderId="22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3" borderId="27" xfId="0" applyNumberFormat="1" applyFont="1" applyFill="1" applyBorder="1" applyAlignment="1" applyProtection="1">
      <alignment horizontal="left" vertical="center" wrapText="1"/>
      <protection/>
    </xf>
    <xf numFmtId="49" fontId="12" fillId="3" borderId="10" xfId="0" applyNumberFormat="1" applyFont="1" applyFill="1" applyBorder="1" applyAlignment="1" applyProtection="1">
      <alignment horizontal="center" vertical="center" wrapText="1"/>
      <protection/>
    </xf>
    <xf numFmtId="0" fontId="5" fillId="3" borderId="20" xfId="0" applyNumberFormat="1" applyFont="1" applyFill="1" applyBorder="1" applyAlignment="1" applyProtection="1">
      <alignment horizontal="center" vertical="center" wrapText="1"/>
      <protection/>
    </xf>
    <xf numFmtId="49" fontId="11" fillId="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3" borderId="28" xfId="0" applyNumberFormat="1" applyFont="1" applyFill="1" applyBorder="1" applyAlignment="1" applyProtection="1">
      <alignment horizontal="center" vertical="center" wrapText="1"/>
      <protection/>
    </xf>
    <xf numFmtId="49" fontId="0" fillId="0" borderId="29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center" wrapText="1"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49" fontId="0" fillId="0" borderId="3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49" fontId="1" fillId="0" borderId="32" xfId="0" applyNumberFormat="1" applyFont="1" applyFill="1" applyBorder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horizontal="center" vertical="center" wrapText="1"/>
      <protection/>
    </xf>
    <xf numFmtId="10" fontId="1" fillId="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49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3" borderId="36" xfId="0" applyNumberFormat="1" applyFont="1" applyFill="1" applyBorder="1" applyAlignment="1" applyProtection="1">
      <alignment horizontal="center" vertical="center" wrapText="1"/>
      <protection/>
    </xf>
    <xf numFmtId="0" fontId="1" fillId="3" borderId="10" xfId="0" applyNumberFormat="1" applyFont="1" applyFill="1" applyBorder="1" applyAlignment="1" applyProtection="1">
      <alignment vertical="center" wrapText="1"/>
      <protection/>
    </xf>
    <xf numFmtId="0" fontId="1" fillId="3" borderId="10" xfId="0" applyNumberFormat="1" applyFont="1" applyFill="1" applyBorder="1" applyAlignment="1" applyProtection="1">
      <alignment horizontal="center" vertical="center" wrapText="1"/>
      <protection/>
    </xf>
    <xf numFmtId="0" fontId="5" fillId="3" borderId="37" xfId="0" applyNumberFormat="1" applyFont="1" applyFill="1" applyBorder="1" applyAlignment="1" applyProtection="1">
      <alignment horizontal="left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0" fontId="1" fillId="3" borderId="31" xfId="0" applyNumberFormat="1" applyFont="1" applyFill="1" applyBorder="1" applyAlignment="1" applyProtection="1">
      <alignment horizontal="center" vertical="center" wrapText="1"/>
      <protection/>
    </xf>
    <xf numFmtId="0" fontId="1" fillId="3" borderId="38" xfId="0" applyNumberFormat="1" applyFont="1" applyFill="1" applyBorder="1" applyAlignment="1" applyProtection="1">
      <alignment horizontal="left" vertical="center" wrapText="1"/>
      <protection/>
    </xf>
    <xf numFmtId="49" fontId="12" fillId="0" borderId="34" xfId="0" applyNumberFormat="1" applyFont="1" applyFill="1" applyBorder="1" applyAlignment="1" applyProtection="1">
      <alignment horizontal="center" vertical="center" wrapText="1"/>
      <protection/>
    </xf>
    <xf numFmtId="4" fontId="10" fillId="0" borderId="34" xfId="0" applyNumberFormat="1" applyFont="1" applyFill="1" applyBorder="1" applyAlignment="1" applyProtection="1">
      <alignment horizontal="right" vertical="center" wrapText="1"/>
      <protection/>
    </xf>
    <xf numFmtId="0" fontId="1" fillId="0" borderId="30" xfId="0" applyNumberFormat="1" applyFont="1" applyFill="1" applyBorder="1" applyAlignment="1" applyProtection="1">
      <alignment vertical="center" wrapText="1"/>
      <protection/>
    </xf>
    <xf numFmtId="49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0" fontId="1" fillId="0" borderId="34" xfId="0" applyNumberFormat="1" applyFont="1" applyFill="1" applyBorder="1" applyAlignment="1" applyProtection="1">
      <alignment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3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49" fontId="1" fillId="3" borderId="32" xfId="0" applyNumberFormat="1" applyFont="1" applyFill="1" applyBorder="1" applyAlignment="1" applyProtection="1">
      <alignment horizontal="center" vertical="center" wrapText="1"/>
      <protection/>
    </xf>
    <xf numFmtId="49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3" borderId="27" xfId="0" applyNumberFormat="1" applyFont="1" applyFill="1" applyBorder="1" applyAlignment="1" applyProtection="1">
      <alignment horizontal="left" vertical="center" wrapText="1"/>
      <protection/>
    </xf>
    <xf numFmtId="49" fontId="1" fillId="0" borderId="42" xfId="0" applyNumberFormat="1" applyFont="1" applyFill="1" applyBorder="1" applyAlignment="1" applyProtection="1">
      <alignment horizontal="center" vertical="center" wrapText="1"/>
      <protection/>
    </xf>
    <xf numFmtId="10" fontId="1" fillId="4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43" xfId="0" applyNumberFormat="1" applyFont="1" applyFill="1" applyBorder="1" applyAlignment="1" applyProtection="1">
      <alignment horizontal="left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3" borderId="27" xfId="0" applyNumberFormat="1" applyFont="1" applyFill="1" applyBorder="1" applyAlignment="1" applyProtection="1">
      <alignment horizontal="left" vertical="center" wrapText="1"/>
      <protection/>
    </xf>
    <xf numFmtId="49" fontId="11" fillId="3" borderId="10" xfId="0" applyNumberFormat="1" applyFont="1" applyFill="1" applyBorder="1" applyAlignment="1" applyProtection="1">
      <alignment horizontal="center" vertical="center" wrapText="1"/>
      <protection/>
    </xf>
    <xf numFmtId="0" fontId="1" fillId="3" borderId="45" xfId="0" applyNumberFormat="1" applyFont="1" applyFill="1" applyBorder="1" applyAlignment="1" applyProtection="1">
      <alignment horizontal="center" vertical="center" wrapText="1"/>
      <protection/>
    </xf>
    <xf numFmtId="0" fontId="1" fillId="3" borderId="32" xfId="0" applyNumberFormat="1" applyFont="1" applyFill="1" applyBorder="1" applyAlignment="1" applyProtection="1">
      <alignment vertical="center" wrapText="1"/>
      <protection/>
    </xf>
    <xf numFmtId="0" fontId="5" fillId="3" borderId="4" xfId="0" applyNumberFormat="1" applyFont="1" applyFill="1" applyBorder="1" applyAlignment="1" applyProtection="1">
      <alignment horizontal="left" vertical="center" wrapText="1"/>
      <protection/>
    </xf>
    <xf numFmtId="0" fontId="1" fillId="3" borderId="33" xfId="0" applyNumberFormat="1" applyFont="1" applyFill="1" applyBorder="1" applyAlignment="1" applyProtection="1">
      <alignment horizontal="center" vertical="center" wrapText="1"/>
      <protection/>
    </xf>
    <xf numFmtId="49" fontId="1" fillId="3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3" borderId="29" xfId="0" applyNumberFormat="1" applyFont="1" applyFill="1" applyBorder="1" applyAlignment="1" applyProtection="1">
      <alignment horizontal="center" vertical="center" wrapText="1"/>
      <protection/>
    </xf>
    <xf numFmtId="49" fontId="1" fillId="3" borderId="29" xfId="0" applyNumberFormat="1" applyFont="1" applyFill="1" applyBorder="1" applyAlignment="1" applyProtection="1">
      <alignment horizontal="center" vertical="center" wrapText="1"/>
      <protection/>
    </xf>
    <xf numFmtId="0" fontId="1" fillId="3" borderId="37" xfId="0" applyNumberFormat="1" applyFont="1" applyFill="1" applyBorder="1" applyAlignment="1" applyProtection="1">
      <alignment horizontal="left" vertical="center" wrapText="1"/>
      <protection/>
    </xf>
    <xf numFmtId="49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49" fontId="1" fillId="0" borderId="46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Fill="1" applyBorder="1" applyAlignment="1">
      <alignment vertical="center" wrapText="1"/>
    </xf>
    <xf numFmtId="0" fontId="1" fillId="3" borderId="41" xfId="0" applyNumberFormat="1" applyFont="1" applyFill="1" applyBorder="1" applyAlignment="1" applyProtection="1">
      <alignment horizontal="left" vertical="center" wrapText="1"/>
      <protection/>
    </xf>
    <xf numFmtId="0" fontId="1" fillId="3" borderId="47" xfId="0" applyNumberFormat="1" applyFont="1" applyFill="1" applyBorder="1" applyAlignment="1" applyProtection="1">
      <alignment horizontal="center" vertical="center" wrapText="1"/>
      <protection/>
    </xf>
    <xf numFmtId="0" fontId="1" fillId="3" borderId="43" xfId="0" applyNumberFormat="1" applyFont="1" applyFill="1" applyBorder="1" applyAlignment="1" applyProtection="1">
      <alignment horizontal="left" vertical="center" wrapText="1"/>
      <protection/>
    </xf>
    <xf numFmtId="10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3" borderId="40" xfId="0" applyNumberFormat="1" applyFont="1" applyFill="1" applyBorder="1" applyAlignment="1" applyProtection="1">
      <alignment horizontal="center" vertical="center" wrapText="1"/>
      <protection/>
    </xf>
    <xf numFmtId="49" fontId="1" fillId="3" borderId="50" xfId="0" applyNumberFormat="1" applyFont="1" applyFill="1" applyBorder="1" applyAlignment="1" applyProtection="1">
      <alignment horizontal="center" vertical="center" wrapText="1"/>
      <protection/>
    </xf>
    <xf numFmtId="0" fontId="1" fillId="3" borderId="29" xfId="0" applyNumberFormat="1" applyFont="1" applyFill="1" applyBorder="1" applyAlignment="1" applyProtection="1">
      <alignment horizontal="left" vertical="center" wrapText="1"/>
      <protection/>
    </xf>
    <xf numFmtId="0" fontId="10" fillId="3" borderId="41" xfId="0" applyNumberFormat="1" applyFont="1" applyFill="1" applyBorder="1" applyAlignment="1" applyProtection="1">
      <alignment horizontal="left" vertical="center" wrapText="1"/>
      <protection/>
    </xf>
    <xf numFmtId="0" fontId="5" fillId="3" borderId="51" xfId="0" applyNumberFormat="1" applyFont="1" applyFill="1" applyBorder="1" applyAlignment="1" applyProtection="1">
      <alignment horizontal="center" vertical="center" wrapText="1"/>
      <protection/>
    </xf>
    <xf numFmtId="49" fontId="5" fillId="3" borderId="50" xfId="0" applyNumberFormat="1" applyFont="1" applyFill="1" applyBorder="1" applyAlignment="1" applyProtection="1">
      <alignment horizontal="center" vertical="center" wrapText="1"/>
      <protection/>
    </xf>
    <xf numFmtId="0" fontId="5" fillId="3" borderId="29" xfId="0" applyNumberFormat="1" applyFont="1" applyFill="1" applyBorder="1" applyAlignment="1" applyProtection="1">
      <alignment horizontal="left" vertical="center" wrapText="1"/>
      <protection/>
    </xf>
    <xf numFmtId="0" fontId="1" fillId="3" borderId="52" xfId="0" applyNumberFormat="1" applyFont="1" applyFill="1" applyBorder="1" applyAlignment="1" applyProtection="1">
      <alignment horizontal="center" vertical="center" wrapText="1"/>
      <protection/>
    </xf>
    <xf numFmtId="49" fontId="1" fillId="3" borderId="53" xfId="0" applyNumberFormat="1" applyFont="1" applyFill="1" applyBorder="1" applyAlignment="1" applyProtection="1">
      <alignment horizontal="center" vertical="center" wrapText="1"/>
      <protection/>
    </xf>
    <xf numFmtId="0" fontId="1" fillId="3" borderId="54" xfId="0" applyNumberFormat="1" applyFont="1" applyFill="1" applyBorder="1" applyAlignment="1" applyProtection="1">
      <alignment horizontal="left" vertical="center" wrapText="1"/>
      <protection/>
    </xf>
    <xf numFmtId="49" fontId="7" fillId="4" borderId="34" xfId="0" applyNumberFormat="1" applyFont="1" applyFill="1" applyBorder="1" applyAlignment="1" applyProtection="1">
      <alignment horizontal="center" vertical="center" wrapText="1"/>
      <protection/>
    </xf>
    <xf numFmtId="0" fontId="5" fillId="3" borderId="32" xfId="0" applyNumberFormat="1" applyFont="1" applyFill="1" applyBorder="1" applyAlignment="1" applyProtection="1">
      <alignment horizontal="left" vertical="center" wrapText="1"/>
      <protection/>
    </xf>
    <xf numFmtId="0" fontId="1" fillId="3" borderId="32" xfId="0" applyNumberFormat="1" applyFont="1" applyFill="1" applyBorder="1" applyAlignment="1" applyProtection="1">
      <alignment horizontal="left" vertical="center" wrapText="1"/>
      <protection/>
    </xf>
    <xf numFmtId="0" fontId="5" fillId="3" borderId="43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49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3" borderId="55" xfId="0" applyNumberFormat="1" applyFont="1" applyFill="1" applyBorder="1" applyAlignment="1" applyProtection="1">
      <alignment horizontal="center" vertical="center" wrapText="1"/>
      <protection/>
    </xf>
    <xf numFmtId="0" fontId="1" fillId="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0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3" borderId="24" xfId="0" applyNumberFormat="1" applyFont="1" applyFill="1" applyBorder="1" applyAlignment="1" applyProtection="1">
      <alignment horizontal="center" vertical="center" wrapText="1"/>
      <protection/>
    </xf>
    <xf numFmtId="0" fontId="5" fillId="3" borderId="10" xfId="0" applyNumberFormat="1" applyFont="1" applyFill="1" applyBorder="1" applyAlignment="1" applyProtection="1">
      <alignment horizontal="center" vertical="center" wrapText="1"/>
      <protection/>
    </xf>
    <xf numFmtId="49" fontId="5" fillId="3" borderId="29" xfId="0" applyNumberFormat="1" applyFont="1" applyFill="1" applyBorder="1" applyAlignment="1" applyProtection="1">
      <alignment horizontal="center" vertical="center" wrapText="1"/>
      <protection/>
    </xf>
    <xf numFmtId="2" fontId="0" fillId="3" borderId="10" xfId="0" applyNumberFormat="1" applyFont="1" applyFill="1" applyBorder="1" applyAlignment="1">
      <alignment vertical="center" wrapText="1"/>
    </xf>
    <xf numFmtId="10" fontId="5" fillId="4" borderId="34" xfId="0" applyNumberFormat="1" applyFont="1" applyFill="1" applyBorder="1" applyAlignment="1" applyProtection="1">
      <alignment horizontal="right" vertical="center" wrapText="1"/>
      <protection/>
    </xf>
    <xf numFmtId="49" fontId="1" fillId="0" borderId="53" xfId="0" applyNumberFormat="1" applyFont="1" applyFill="1" applyBorder="1" applyAlignment="1" applyProtection="1">
      <alignment horizontal="center" vertical="center" wrapText="1"/>
      <protection/>
    </xf>
    <xf numFmtId="0" fontId="7" fillId="4" borderId="56" xfId="0" applyNumberFormat="1" applyFont="1" applyFill="1" applyBorder="1" applyAlignment="1" applyProtection="1">
      <alignment horizontal="center" vertical="center" wrapText="1"/>
      <protection/>
    </xf>
    <xf numFmtId="10" fontId="5" fillId="3" borderId="10" xfId="0" applyNumberFormat="1" applyFont="1" applyFill="1" applyBorder="1" applyAlignment="1" applyProtection="1">
      <alignment horizontal="right" vertical="center" wrapText="1"/>
      <protection/>
    </xf>
    <xf numFmtId="0" fontId="10" fillId="3" borderId="46" xfId="0" applyNumberFormat="1" applyFont="1" applyFill="1" applyBorder="1" applyAlignment="1" applyProtection="1">
      <alignment horizontal="left" vertical="center" wrapText="1"/>
      <protection/>
    </xf>
    <xf numFmtId="49" fontId="12" fillId="3" borderId="5" xfId="0" applyNumberFormat="1" applyFont="1" applyFill="1" applyBorder="1" applyAlignment="1" applyProtection="1">
      <alignment horizontal="center" vertical="center" wrapText="1"/>
      <protection/>
    </xf>
    <xf numFmtId="4" fontId="10" fillId="3" borderId="5" xfId="0" applyNumberFormat="1" applyFont="1" applyFill="1" applyBorder="1" applyAlignment="1" applyProtection="1">
      <alignment horizontal="right" vertical="center" wrapText="1"/>
      <protection/>
    </xf>
    <xf numFmtId="10" fontId="10" fillId="3" borderId="10" xfId="0" applyNumberFormat="1" applyFont="1" applyFill="1" applyBorder="1" applyAlignment="1" applyProtection="1">
      <alignment horizontal="right" vertical="center" wrapText="1"/>
      <protection/>
    </xf>
    <xf numFmtId="0" fontId="5" fillId="3" borderId="33" xfId="0" applyNumberFormat="1" applyFont="1" applyFill="1" applyBorder="1" applyAlignment="1" applyProtection="1">
      <alignment horizontal="left" vertical="center" wrapText="1"/>
      <protection/>
    </xf>
    <xf numFmtId="10" fontId="5" fillId="4" borderId="5" xfId="0" applyNumberFormat="1" applyFont="1" applyFill="1" applyBorder="1" applyAlignment="1" applyProtection="1">
      <alignment horizontal="right" vertical="center" wrapText="1"/>
      <protection/>
    </xf>
    <xf numFmtId="49" fontId="1" fillId="3" borderId="3" xfId="0" applyNumberFormat="1" applyFont="1" applyFill="1" applyBorder="1" applyAlignment="1" applyProtection="1">
      <alignment horizontal="center" vertical="center" wrapText="1"/>
      <protection/>
    </xf>
    <xf numFmtId="0" fontId="1" fillId="3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1" fillId="0" borderId="54" xfId="0" applyNumberFormat="1" applyFont="1" applyFill="1" applyBorder="1" applyAlignment="1" applyProtection="1">
      <alignment horizontal="left" vertical="center" wrapText="1"/>
      <protection/>
    </xf>
    <xf numFmtId="0" fontId="7" fillId="0" borderId="56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left" vertical="center" wrapText="1"/>
      <protection/>
    </xf>
    <xf numFmtId="0" fontId="7" fillId="4" borderId="10" xfId="0" applyNumberFormat="1" applyFont="1" applyFill="1" applyBorder="1" applyAlignment="1" applyProtection="1">
      <alignment horizontal="center" vertical="center" wrapText="1"/>
      <protection/>
    </xf>
    <xf numFmtId="0" fontId="1" fillId="3" borderId="35" xfId="0" applyNumberFormat="1" applyFont="1" applyFill="1" applyBorder="1" applyAlignment="1" applyProtection="1">
      <alignment horizontal="left" vertical="center" wrapText="1"/>
      <protection/>
    </xf>
    <xf numFmtId="49" fontId="7" fillId="3" borderId="34" xfId="0" applyNumberFormat="1" applyFont="1" applyFill="1" applyBorder="1" applyAlignment="1" applyProtection="1">
      <alignment horizontal="center" vertical="center" wrapText="1"/>
      <protection/>
    </xf>
    <xf numFmtId="0" fontId="1" fillId="3" borderId="57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4" borderId="19" xfId="0" applyNumberFormat="1" applyFont="1" applyFill="1" applyBorder="1" applyAlignment="1" applyProtection="1">
      <alignment horizontal="center" vertical="center" wrapText="1"/>
      <protection/>
    </xf>
    <xf numFmtId="49" fontId="7" fillId="3" borderId="29" xfId="0" applyNumberFormat="1" applyFont="1" applyFill="1" applyBorder="1" applyAlignment="1" applyProtection="1">
      <alignment horizontal="center" vertical="center" wrapText="1"/>
      <protection/>
    </xf>
    <xf numFmtId="49" fontId="7" fillId="4" borderId="29" xfId="0" applyNumberFormat="1" applyFont="1" applyFill="1" applyBorder="1" applyAlignment="1" applyProtection="1">
      <alignment horizontal="center" vertical="center" wrapText="1"/>
      <protection/>
    </xf>
    <xf numFmtId="49" fontId="7" fillId="0" borderId="29" xfId="0" applyNumberFormat="1" applyFont="1" applyFill="1" applyBorder="1" applyAlignment="1" applyProtection="1">
      <alignment horizontal="center" vertical="center" wrapText="1"/>
      <protection/>
    </xf>
    <xf numFmtId="49" fontId="12" fillId="3" borderId="29" xfId="0" applyNumberFormat="1" applyFont="1" applyFill="1" applyBorder="1" applyAlignment="1" applyProtection="1">
      <alignment horizontal="center" vertical="center" wrapText="1"/>
      <protection/>
    </xf>
    <xf numFmtId="0" fontId="5" fillId="3" borderId="58" xfId="0" applyNumberFormat="1" applyFont="1" applyFill="1" applyBorder="1" applyAlignment="1" applyProtection="1">
      <alignment horizontal="center" vertical="center" wrapText="1"/>
      <protection/>
    </xf>
    <xf numFmtId="49" fontId="11" fillId="4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7" fillId="0" borderId="5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5" fillId="3" borderId="11" xfId="0" applyNumberFormat="1" applyFont="1" applyFill="1" applyBorder="1" applyAlignment="1" applyProtection="1">
      <alignment horizontal="center" vertical="center" wrapText="1"/>
      <protection/>
    </xf>
    <xf numFmtId="0" fontId="5" fillId="3" borderId="2" xfId="0" applyNumberFormat="1" applyFont="1" applyFill="1" applyBorder="1" applyAlignment="1" applyProtection="1">
      <alignment horizontal="center" vertical="center" wrapText="1"/>
      <protection/>
    </xf>
    <xf numFmtId="0" fontId="5" fillId="3" borderId="33" xfId="0" applyNumberFormat="1" applyFont="1" applyFill="1" applyBorder="1" applyAlignment="1" applyProtection="1">
      <alignment horizontal="left" vertical="center" wrapText="1"/>
      <protection/>
    </xf>
    <xf numFmtId="0" fontId="1" fillId="3" borderId="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3" borderId="60" xfId="0" applyNumberFormat="1" applyFont="1" applyFill="1" applyBorder="1" applyAlignment="1" applyProtection="1">
      <alignment horizontal="center" vertical="center" wrapText="1"/>
      <protection/>
    </xf>
    <xf numFmtId="0" fontId="5" fillId="3" borderId="50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 wrapText="1"/>
    </xf>
    <xf numFmtId="49" fontId="7" fillId="0" borderId="59" xfId="0" applyNumberFormat="1" applyFont="1" applyFill="1" applyBorder="1" applyAlignment="1" applyProtection="1">
      <alignment horizontal="center" vertical="center" wrapText="1"/>
      <protection/>
    </xf>
    <xf numFmtId="0" fontId="1" fillId="0" borderId="61" xfId="0" applyFont="1" applyBorder="1" applyAlignment="1">
      <alignment vertical="center" wrapText="1"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>
      <alignment vertical="center" wrapText="1"/>
    </xf>
    <xf numFmtId="0" fontId="5" fillId="3" borderId="34" xfId="0" applyNumberFormat="1" applyFont="1" applyFill="1" applyBorder="1" applyAlignment="1" applyProtection="1">
      <alignment horizontal="center" vertical="center" wrapText="1"/>
      <protection/>
    </xf>
    <xf numFmtId="0" fontId="1" fillId="3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center" vertical="center" wrapText="1"/>
      <protection/>
    </xf>
    <xf numFmtId="49" fontId="10" fillId="3" borderId="5" xfId="0" applyNumberFormat="1" applyFont="1" applyFill="1" applyBorder="1" applyAlignment="1" applyProtection="1">
      <alignment horizontal="center" vertical="center" wrapText="1"/>
      <protection/>
    </xf>
    <xf numFmtId="10" fontId="10" fillId="3" borderId="5" xfId="0" applyNumberFormat="1" applyFont="1" applyFill="1" applyBorder="1" applyAlignment="1" applyProtection="1">
      <alignment horizontal="right" vertical="center" wrapText="1"/>
      <protection/>
    </xf>
    <xf numFmtId="0" fontId="10" fillId="3" borderId="36" xfId="0" applyNumberFormat="1" applyFont="1" applyFill="1" applyBorder="1" applyAlignment="1" applyProtection="1">
      <alignment horizontal="center" vertical="center" wrapText="1"/>
      <protection/>
    </xf>
    <xf numFmtId="0" fontId="10" fillId="3" borderId="37" xfId="0" applyNumberFormat="1" applyFont="1" applyFill="1" applyBorder="1" applyAlignment="1" applyProtection="1">
      <alignment horizontal="center" vertical="center" wrapText="1"/>
      <protection/>
    </xf>
    <xf numFmtId="4" fontId="10" fillId="3" borderId="62" xfId="0" applyNumberFormat="1" applyFont="1" applyFill="1" applyBorder="1" applyAlignment="1" applyProtection="1">
      <alignment horizontal="right" vertical="center" wrapText="1"/>
      <protection/>
    </xf>
    <xf numFmtId="10" fontId="10" fillId="3" borderId="62" xfId="0" applyNumberFormat="1" applyFont="1" applyFill="1" applyBorder="1" applyAlignment="1" applyProtection="1">
      <alignment horizontal="right" vertical="center" wrapText="1"/>
      <protection/>
    </xf>
    <xf numFmtId="0" fontId="0" fillId="4" borderId="0" xfId="0" applyFill="1" applyAlignment="1">
      <alignment horizontal="center"/>
    </xf>
    <xf numFmtId="4" fontId="0" fillId="4" borderId="0" xfId="0" applyNumberFormat="1" applyFill="1" applyAlignment="1">
      <alignment/>
    </xf>
    <xf numFmtId="10" fontId="0" fillId="4" borderId="0" xfId="0" applyNumberFormat="1" applyFill="1" applyAlignment="1">
      <alignment/>
    </xf>
    <xf numFmtId="0" fontId="1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0" fontId="2" fillId="4" borderId="0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4" xfId="0" applyNumberFormat="1" applyFont="1" applyFill="1" applyBorder="1" applyAlignment="1" applyProtection="1">
      <alignment horizontal="center" vertical="center" wrapText="1"/>
      <protection/>
    </xf>
    <xf numFmtId="49" fontId="6" fillId="2" borderId="5" xfId="0" applyNumberFormat="1" applyFont="1" applyFill="1" applyBorder="1" applyAlignment="1" applyProtection="1">
      <alignment horizontal="center" vertical="center" wrapText="1"/>
      <protection/>
    </xf>
    <xf numFmtId="4" fontId="6" fillId="2" borderId="10" xfId="0" applyNumberFormat="1" applyFont="1" applyFill="1" applyBorder="1" applyAlignment="1" applyProtection="1">
      <alignment horizontal="center" vertical="center" wrapText="1"/>
      <protection/>
    </xf>
    <xf numFmtId="4" fontId="6" fillId="2" borderId="37" xfId="0" applyNumberFormat="1" applyFont="1" applyFill="1" applyBorder="1" applyAlignment="1">
      <alignment horizontal="center" vertical="center" wrapText="1"/>
    </xf>
    <xf numFmtId="10" fontId="6" fillId="2" borderId="10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left" vertical="center" wrapText="1"/>
      <protection/>
    </xf>
    <xf numFmtId="0" fontId="5" fillId="4" borderId="8" xfId="0" applyNumberFormat="1" applyFont="1" applyFill="1" applyBorder="1" applyAlignment="1" applyProtection="1">
      <alignment horizontal="center" vertical="center" wrapText="1"/>
      <protection/>
    </xf>
    <xf numFmtId="4" fontId="5" fillId="4" borderId="43" xfId="0" applyNumberFormat="1" applyFont="1" applyFill="1" applyBorder="1" applyAlignment="1" applyProtection="1">
      <alignment horizontal="right" vertical="center" wrapText="1"/>
      <protection/>
    </xf>
    <xf numFmtId="4" fontId="5" fillId="4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7" xfId="0" applyNumberFormat="1" applyFont="1" applyFill="1" applyBorder="1" applyAlignment="1" applyProtection="1">
      <alignment horizontal="center" vertical="center" wrapText="1"/>
      <protection/>
    </xf>
    <xf numFmtId="0" fontId="1" fillId="3" borderId="8" xfId="0" applyNumberFormat="1" applyFont="1" applyFill="1" applyBorder="1" applyAlignment="1" applyProtection="1">
      <alignment horizontal="left" vertical="center" wrapText="1"/>
      <protection/>
    </xf>
    <xf numFmtId="0" fontId="1" fillId="4" borderId="32" xfId="0" applyNumberFormat="1" applyFont="1" applyFill="1" applyBorder="1" applyAlignment="1" applyProtection="1">
      <alignment horizontal="center" vertical="center" wrapText="1"/>
      <protection/>
    </xf>
    <xf numFmtId="4" fontId="1" fillId="4" borderId="32" xfId="0" applyNumberFormat="1" applyFont="1" applyFill="1" applyBorder="1" applyAlignment="1" applyProtection="1">
      <alignment horizontal="right" vertical="center" wrapText="1"/>
      <protection/>
    </xf>
    <xf numFmtId="4" fontId="1" fillId="4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10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0" fillId="3" borderId="13" xfId="0" applyNumberFormat="1" applyFont="1" applyFill="1" applyBorder="1" applyAlignment="1" applyProtection="1">
      <alignment horizontal="left" vertical="center" wrapText="1"/>
      <protection/>
    </xf>
    <xf numFmtId="0" fontId="14" fillId="3" borderId="32" xfId="0" applyNumberFormat="1" applyFont="1" applyFill="1" applyBorder="1" applyAlignment="1" applyProtection="1">
      <alignment horizontal="center" vertical="center" wrapText="1"/>
      <protection/>
    </xf>
    <xf numFmtId="4" fontId="5" fillId="3" borderId="32" xfId="0" applyNumberFormat="1" applyFont="1" applyFill="1" applyBorder="1" applyAlignment="1" applyProtection="1">
      <alignment horizontal="right" vertical="center" wrapText="1"/>
      <protection/>
    </xf>
    <xf numFmtId="4" fontId="5" fillId="3" borderId="14" xfId="0" applyNumberFormat="1" applyFont="1" applyFill="1" applyBorder="1" applyAlignment="1" applyProtection="1">
      <alignment horizontal="right" vertical="center" wrapText="1"/>
      <protection/>
    </xf>
    <xf numFmtId="10" fontId="6" fillId="3" borderId="10" xfId="0" applyNumberFormat="1" applyFont="1" applyFill="1" applyBorder="1" applyAlignment="1" applyProtection="1">
      <alignment horizontal="right" vertical="center" wrapText="1"/>
      <protection/>
    </xf>
    <xf numFmtId="0" fontId="1" fillId="3" borderId="13" xfId="0" applyNumberFormat="1" applyFont="1" applyFill="1" applyBorder="1" applyAlignment="1" applyProtection="1">
      <alignment horizontal="left" vertical="center" wrapText="1"/>
      <protection/>
    </xf>
    <xf numFmtId="10" fontId="6" fillId="4" borderId="10" xfId="0" applyNumberFormat="1" applyFont="1" applyFill="1" applyBorder="1" applyAlignment="1" applyProtection="1">
      <alignment horizontal="right" vertical="center" wrapText="1"/>
      <protection/>
    </xf>
    <xf numFmtId="0" fontId="11" fillId="3" borderId="32" xfId="0" applyNumberFormat="1" applyFont="1" applyFill="1" applyBorder="1" applyAlignment="1" applyProtection="1">
      <alignment horizontal="center" vertical="center" wrapText="1"/>
      <protection/>
    </xf>
    <xf numFmtId="0" fontId="12" fillId="3" borderId="32" xfId="0" applyNumberFormat="1" applyFont="1" applyFill="1" applyBorder="1" applyAlignment="1" applyProtection="1">
      <alignment horizontal="center" vertical="center" wrapText="1"/>
      <protection/>
    </xf>
    <xf numFmtId="4" fontId="10" fillId="3" borderId="32" xfId="0" applyNumberFormat="1" applyFont="1" applyFill="1" applyBorder="1" applyAlignment="1" applyProtection="1">
      <alignment horizontal="right" vertical="center" wrapText="1"/>
      <protection/>
    </xf>
    <xf numFmtId="4" fontId="10" fillId="3" borderId="14" xfId="0" applyNumberFormat="1" applyFont="1" applyFill="1" applyBorder="1" applyAlignment="1" applyProtection="1">
      <alignment horizontal="right" vertical="center" wrapText="1"/>
      <protection/>
    </xf>
    <xf numFmtId="10" fontId="15" fillId="3" borderId="10" xfId="0" applyNumberFormat="1" applyFont="1" applyFill="1" applyBorder="1" applyAlignment="1" applyProtection="1">
      <alignment horizontal="right" vertical="center" wrapText="1"/>
      <protection/>
    </xf>
    <xf numFmtId="0" fontId="5" fillId="3" borderId="63" xfId="0" applyNumberFormat="1" applyFont="1" applyFill="1" applyBorder="1" applyAlignment="1" applyProtection="1">
      <alignment horizontal="center" vertical="center" wrapText="1"/>
      <protection/>
    </xf>
    <xf numFmtId="0" fontId="5" fillId="3" borderId="64" xfId="0" applyNumberFormat="1" applyFont="1" applyFill="1" applyBorder="1" applyAlignment="1" applyProtection="1">
      <alignment horizontal="center" vertical="center" wrapText="1"/>
      <protection/>
    </xf>
    <xf numFmtId="0" fontId="5" fillId="3" borderId="42" xfId="0" applyNumberFormat="1" applyFont="1" applyFill="1" applyBorder="1" applyAlignment="1" applyProtection="1">
      <alignment horizontal="left" vertical="center" wrapText="1"/>
      <protection/>
    </xf>
    <xf numFmtId="0" fontId="11" fillId="4" borderId="46" xfId="0" applyNumberFormat="1" applyFont="1" applyFill="1" applyBorder="1" applyAlignment="1" applyProtection="1">
      <alignment horizontal="center" vertical="center" wrapText="1"/>
      <protection/>
    </xf>
    <xf numFmtId="4" fontId="1" fillId="4" borderId="46" xfId="0" applyNumberFormat="1" applyFont="1" applyFill="1" applyBorder="1" applyAlignment="1" applyProtection="1">
      <alignment horizontal="right" vertical="center" wrapText="1"/>
      <protection/>
    </xf>
    <xf numFmtId="4" fontId="1" fillId="4" borderId="19" xfId="0" applyNumberFormat="1" applyFont="1" applyFill="1" applyBorder="1" applyAlignment="1" applyProtection="1">
      <alignment horizontal="right" vertical="center" wrapText="1"/>
      <protection/>
    </xf>
    <xf numFmtId="10" fontId="6" fillId="4" borderId="5" xfId="0" applyNumberFormat="1" applyFont="1" applyFill="1" applyBorder="1" applyAlignment="1" applyProtection="1">
      <alignment horizontal="right" vertical="center" wrapText="1"/>
      <protection/>
    </xf>
    <xf numFmtId="0" fontId="1" fillId="3" borderId="5" xfId="0" applyNumberFormat="1" applyFont="1" applyFill="1" applyBorder="1" applyAlignment="1" applyProtection="1">
      <alignment horizontal="center" vertical="center" wrapText="1"/>
      <protection/>
    </xf>
    <xf numFmtId="0" fontId="1" fillId="3" borderId="33" xfId="0" applyNumberFormat="1" applyFont="1" applyFill="1" applyBorder="1" applyAlignment="1" applyProtection="1">
      <alignment horizontal="left" vertical="center" wrapText="1"/>
      <protection/>
    </xf>
    <xf numFmtId="0" fontId="7" fillId="4" borderId="43" xfId="0" applyNumberFormat="1" applyFont="1" applyFill="1" applyBorder="1" applyAlignment="1" applyProtection="1">
      <alignment horizontal="center" vertical="center" wrapText="1"/>
      <protection/>
    </xf>
    <xf numFmtId="4" fontId="1" fillId="4" borderId="43" xfId="0" applyNumberFormat="1" applyFont="1" applyFill="1" applyBorder="1" applyAlignment="1" applyProtection="1">
      <alignment horizontal="right" vertical="center" wrapText="1"/>
      <protection/>
    </xf>
    <xf numFmtId="4" fontId="1" fillId="4" borderId="9" xfId="0" applyNumberFormat="1" applyFont="1" applyFill="1" applyBorder="1" applyAlignment="1" applyProtection="1">
      <alignment horizontal="right" vertical="center" wrapText="1"/>
      <protection/>
    </xf>
    <xf numFmtId="0" fontId="1" fillId="4" borderId="5" xfId="0" applyNumberFormat="1" applyFont="1" applyFill="1" applyBorder="1" applyAlignment="1" applyProtection="1">
      <alignment vertical="center" wrapText="1"/>
      <protection/>
    </xf>
    <xf numFmtId="0" fontId="1" fillId="4" borderId="29" xfId="0" applyNumberFormat="1" applyFont="1" applyFill="1" applyBorder="1" applyAlignment="1" applyProtection="1">
      <alignment horizontal="center" vertical="center" wrapText="1"/>
      <protection/>
    </xf>
    <xf numFmtId="0" fontId="1" fillId="4" borderId="10" xfId="0" applyNumberFormat="1" applyFont="1" applyFill="1" applyBorder="1" applyAlignment="1" applyProtection="1">
      <alignment horizontal="left" vertical="center" wrapText="1"/>
      <protection/>
    </xf>
    <xf numFmtId="10" fontId="0" fillId="4" borderId="5" xfId="0" applyNumberFormat="1" applyFont="1" applyFill="1" applyBorder="1" applyAlignment="1" applyProtection="1">
      <alignment horizontal="right" vertical="center" wrapText="1"/>
      <protection/>
    </xf>
    <xf numFmtId="0" fontId="1" fillId="4" borderId="34" xfId="0" applyNumberFormat="1" applyFont="1" applyFill="1" applyBorder="1" applyAlignment="1" applyProtection="1">
      <alignment vertical="center" wrapText="1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7" fillId="4" borderId="41" xfId="0" applyNumberFormat="1" applyFont="1" applyFill="1" applyBorder="1" applyAlignment="1" applyProtection="1">
      <alignment horizontal="center" vertical="center" wrapText="1"/>
      <protection/>
    </xf>
    <xf numFmtId="4" fontId="1" fillId="4" borderId="41" xfId="0" applyNumberFormat="1" applyFont="1" applyFill="1" applyBorder="1" applyAlignment="1" applyProtection="1">
      <alignment horizontal="right" vertical="center" wrapText="1"/>
      <protection/>
    </xf>
    <xf numFmtId="4" fontId="1" fillId="4" borderId="27" xfId="0" applyNumberFormat="1" applyFont="1" applyFill="1" applyBorder="1" applyAlignment="1" applyProtection="1">
      <alignment horizontal="right" vertical="center" wrapText="1"/>
      <protection/>
    </xf>
    <xf numFmtId="0" fontId="1" fillId="4" borderId="33" xfId="0" applyNumberFormat="1" applyFont="1" applyFill="1" applyBorder="1" applyAlignment="1" applyProtection="1">
      <alignment vertical="center" wrapText="1"/>
      <protection/>
    </xf>
    <xf numFmtId="0" fontId="7" fillId="4" borderId="29" xfId="0" applyNumberFormat="1" applyFont="1" applyFill="1" applyBorder="1" applyAlignment="1" applyProtection="1">
      <alignment horizontal="center" vertical="center" wrapText="1"/>
      <protection/>
    </xf>
    <xf numFmtId="4" fontId="1" fillId="4" borderId="29" xfId="0" applyNumberFormat="1" applyFont="1" applyFill="1" applyBorder="1" applyAlignment="1" applyProtection="1">
      <alignment horizontal="right" vertical="center" wrapText="1"/>
      <protection/>
    </xf>
    <xf numFmtId="4" fontId="1" fillId="4" borderId="37" xfId="0" applyNumberFormat="1" applyFont="1" applyFill="1" applyBorder="1" applyAlignment="1" applyProtection="1">
      <alignment horizontal="right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4" fontId="1" fillId="4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4" fontId="1" fillId="4" borderId="13" xfId="0" applyNumberFormat="1" applyFont="1" applyFill="1" applyBorder="1" applyAlignment="1" applyProtection="1">
      <alignment horizontal="right" vertical="center" wrapText="1"/>
      <protection/>
    </xf>
    <xf numFmtId="4" fontId="1" fillId="4" borderId="61" xfId="0" applyNumberFormat="1" applyFont="1" applyFill="1" applyBorder="1" applyAlignment="1" applyProtection="1">
      <alignment horizontal="right" vertical="center" wrapText="1"/>
      <protection/>
    </xf>
    <xf numFmtId="0" fontId="7" fillId="4" borderId="31" xfId="0" applyNumberFormat="1" applyFont="1" applyFill="1" applyBorder="1" applyAlignment="1" applyProtection="1">
      <alignment horizontal="center" vertical="center" wrapText="1"/>
      <protection/>
    </xf>
    <xf numFmtId="4" fontId="1" fillId="4" borderId="0" xfId="0" applyNumberFormat="1" applyFont="1" applyFill="1" applyBorder="1" applyAlignment="1" applyProtection="1">
      <alignment horizontal="right" vertical="center" wrapText="1"/>
      <protection/>
    </xf>
    <xf numFmtId="4" fontId="1" fillId="4" borderId="17" xfId="0" applyNumberFormat="1" applyFont="1" applyFill="1" applyBorder="1" applyAlignment="1" applyProtection="1">
      <alignment horizontal="right" vertical="center" wrapText="1"/>
      <protection/>
    </xf>
    <xf numFmtId="0" fontId="5" fillId="3" borderId="43" xfId="0" applyNumberFormat="1" applyFont="1" applyFill="1" applyBorder="1" applyAlignment="1" applyProtection="1">
      <alignment horizontal="center" vertical="center" wrapText="1"/>
      <protection/>
    </xf>
    <xf numFmtId="0" fontId="11" fillId="3" borderId="43" xfId="0" applyNumberFormat="1" applyFont="1" applyFill="1" applyBorder="1" applyAlignment="1" applyProtection="1">
      <alignment horizontal="center" vertical="center" wrapText="1"/>
      <protection/>
    </xf>
    <xf numFmtId="4" fontId="5" fillId="3" borderId="9" xfId="0" applyNumberFormat="1" applyFont="1" applyFill="1" applyBorder="1" applyAlignment="1" applyProtection="1">
      <alignment horizontal="right" vertical="center" wrapText="1"/>
      <protection/>
    </xf>
    <xf numFmtId="4" fontId="5" fillId="3" borderId="8" xfId="0" applyNumberFormat="1" applyFont="1" applyFill="1" applyBorder="1" applyAlignment="1" applyProtection="1">
      <alignment horizontal="right" vertical="center" wrapText="1"/>
      <protection/>
    </xf>
    <xf numFmtId="0" fontId="5" fillId="3" borderId="41" xfId="0" applyNumberFormat="1" applyFont="1" applyFill="1" applyBorder="1" applyAlignment="1" applyProtection="1">
      <alignment horizontal="center" vertical="center" wrapText="1"/>
      <protection/>
    </xf>
    <xf numFmtId="0" fontId="5" fillId="3" borderId="41" xfId="0" applyNumberFormat="1" applyFont="1" applyFill="1" applyBorder="1" applyAlignment="1" applyProtection="1">
      <alignment horizontal="left" vertical="center" wrapText="1"/>
      <protection/>
    </xf>
    <xf numFmtId="0" fontId="11" fillId="3" borderId="41" xfId="0" applyNumberFormat="1" applyFont="1" applyFill="1" applyBorder="1" applyAlignment="1" applyProtection="1">
      <alignment horizontal="center" vertical="center" wrapText="1"/>
      <protection/>
    </xf>
    <xf numFmtId="4" fontId="10" fillId="3" borderId="27" xfId="0" applyNumberFormat="1" applyFont="1" applyFill="1" applyBorder="1" applyAlignment="1" applyProtection="1">
      <alignment horizontal="right" vertical="center" wrapText="1"/>
      <protection/>
    </xf>
    <xf numFmtId="4" fontId="10" fillId="3" borderId="61" xfId="0" applyNumberFormat="1" applyFont="1" applyFill="1" applyBorder="1" applyAlignment="1" applyProtection="1">
      <alignment horizontal="right" vertical="center" wrapText="1"/>
      <protection/>
    </xf>
    <xf numFmtId="0" fontId="5" fillId="3" borderId="50" xfId="0" applyNumberFormat="1" applyFont="1" applyFill="1" applyBorder="1" applyAlignment="1" applyProtection="1">
      <alignment horizontal="center" vertical="center" wrapText="1"/>
      <protection/>
    </xf>
    <xf numFmtId="0" fontId="11" fillId="4" borderId="29" xfId="0" applyNumberFormat="1" applyFont="1" applyFill="1" applyBorder="1" applyAlignment="1" applyProtection="1">
      <alignment horizontal="center" vertical="center" wrapText="1"/>
      <protection/>
    </xf>
    <xf numFmtId="0" fontId="1" fillId="3" borderId="53" xfId="0" applyNumberFormat="1" applyFont="1" applyFill="1" applyBorder="1" applyAlignment="1" applyProtection="1">
      <alignment horizontal="center" vertical="center" wrapText="1"/>
      <protection/>
    </xf>
    <xf numFmtId="0" fontId="7" fillId="4" borderId="54" xfId="0" applyNumberFormat="1" applyFont="1" applyFill="1" applyBorder="1" applyAlignment="1" applyProtection="1">
      <alignment horizontal="center" vertical="center" wrapText="1"/>
      <protection/>
    </xf>
    <xf numFmtId="10" fontId="6" fillId="4" borderId="34" xfId="0" applyNumberFormat="1" applyFont="1" applyFill="1" applyBorder="1" applyAlignment="1" applyProtection="1">
      <alignment horizontal="right" vertical="center" wrapText="1"/>
      <protection/>
    </xf>
    <xf numFmtId="0" fontId="5" fillId="3" borderId="61" xfId="0" applyNumberFormat="1" applyFont="1" applyFill="1" applyBorder="1" applyAlignment="1" applyProtection="1">
      <alignment horizontal="center" vertical="center" wrapText="1"/>
      <protection/>
    </xf>
    <xf numFmtId="4" fontId="5" fillId="3" borderId="27" xfId="0" applyNumberFormat="1" applyFont="1" applyFill="1" applyBorder="1" applyAlignment="1" applyProtection="1">
      <alignment horizontal="right" vertical="center" wrapText="1"/>
      <protection/>
    </xf>
    <xf numFmtId="4" fontId="5" fillId="3" borderId="61" xfId="0" applyNumberFormat="1" applyFont="1" applyFill="1" applyBorder="1" applyAlignment="1" applyProtection="1">
      <alignment horizontal="right" vertical="center" wrapText="1"/>
      <protection/>
    </xf>
    <xf numFmtId="0" fontId="5" fillId="3" borderId="29" xfId="0" applyNumberFormat="1" applyFont="1" applyFill="1" applyBorder="1" applyAlignment="1" applyProtection="1">
      <alignment horizontal="center" vertical="center" wrapText="1"/>
      <protection/>
    </xf>
    <xf numFmtId="4" fontId="5" fillId="3" borderId="13" xfId="0" applyNumberFormat="1" applyFont="1" applyFill="1" applyBorder="1" applyAlignment="1" applyProtection="1">
      <alignment horizontal="right" vertical="center" wrapText="1"/>
      <protection/>
    </xf>
    <xf numFmtId="0" fontId="1" fillId="3" borderId="59" xfId="0" applyNumberFormat="1" applyFont="1" applyFill="1" applyBorder="1" applyAlignment="1" applyProtection="1">
      <alignment horizontal="center" vertical="center" wrapText="1"/>
      <protection/>
    </xf>
    <xf numFmtId="0" fontId="1" fillId="4" borderId="0" xfId="0" applyNumberFormat="1" applyFont="1" applyFill="1" applyBorder="1" applyAlignment="1" applyProtection="1">
      <alignment horizontal="center" vertical="center" wrapText="1"/>
      <protection/>
    </xf>
    <xf numFmtId="0" fontId="1" fillId="4" borderId="10" xfId="0" applyNumberFormat="1" applyFont="1" applyFill="1" applyBorder="1" applyAlignment="1" applyProtection="1">
      <alignment horizontal="center" vertical="center" wrapText="1"/>
      <protection/>
    </xf>
    <xf numFmtId="0" fontId="1" fillId="4" borderId="32" xfId="0" applyNumberFormat="1" applyFont="1" applyFill="1" applyBorder="1" applyAlignment="1" applyProtection="1">
      <alignment horizontal="left" vertical="center" wrapText="1"/>
      <protection/>
    </xf>
    <xf numFmtId="10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1" fillId="4" borderId="46" xfId="0" applyNumberFormat="1" applyFont="1" applyFill="1" applyBorder="1" applyAlignment="1" applyProtection="1">
      <alignment horizontal="left" vertical="center" wrapText="1"/>
      <protection/>
    </xf>
    <xf numFmtId="4" fontId="5" fillId="4" borderId="19" xfId="0" applyNumberFormat="1" applyFont="1" applyFill="1" applyBorder="1" applyAlignment="1" applyProtection="1">
      <alignment horizontal="right" vertical="center" wrapText="1"/>
      <protection/>
    </xf>
    <xf numFmtId="4" fontId="5" fillId="4" borderId="42" xfId="0" applyNumberFormat="1" applyFont="1" applyFill="1" applyBorder="1" applyAlignment="1" applyProtection="1">
      <alignment horizontal="right" vertical="center" wrapText="1"/>
      <protection/>
    </xf>
    <xf numFmtId="0" fontId="1" fillId="4" borderId="10" xfId="0" applyNumberFormat="1" applyFont="1" applyFill="1" applyBorder="1" applyAlignment="1" applyProtection="1">
      <alignment horizontal="center" vertical="center" wrapText="1"/>
      <protection/>
    </xf>
    <xf numFmtId="0" fontId="7" fillId="4" borderId="46" xfId="0" applyNumberFormat="1" applyFont="1" applyFill="1" applyBorder="1" applyAlignment="1" applyProtection="1">
      <alignment horizontal="center" vertical="center" wrapText="1"/>
      <protection/>
    </xf>
    <xf numFmtId="4" fontId="1" fillId="4" borderId="19" xfId="0" applyNumberFormat="1" applyFont="1" applyFill="1" applyBorder="1" applyAlignment="1" applyProtection="1">
      <alignment horizontal="right" vertical="center" wrapText="1"/>
      <protection/>
    </xf>
    <xf numFmtId="4" fontId="1" fillId="4" borderId="42" xfId="0" applyNumberFormat="1" applyFont="1" applyFill="1" applyBorder="1" applyAlignment="1" applyProtection="1">
      <alignment horizontal="right" vertical="center" wrapText="1"/>
      <protection/>
    </xf>
    <xf numFmtId="0" fontId="1" fillId="3" borderId="10" xfId="0" applyNumberFormat="1" applyFont="1" applyFill="1" applyBorder="1" applyAlignment="1" applyProtection="1">
      <alignment horizontal="center" vertical="center" wrapText="1"/>
      <protection/>
    </xf>
    <xf numFmtId="0" fontId="1" fillId="3" borderId="46" xfId="0" applyNumberFormat="1" applyFont="1" applyFill="1" applyBorder="1" applyAlignment="1" applyProtection="1">
      <alignment horizontal="left" vertical="center" wrapText="1"/>
      <protection/>
    </xf>
    <xf numFmtId="0" fontId="11" fillId="3" borderId="46" xfId="0" applyNumberFormat="1" applyFont="1" applyFill="1" applyBorder="1" applyAlignment="1" applyProtection="1">
      <alignment horizontal="center" vertical="center" wrapText="1"/>
      <protection/>
    </xf>
    <xf numFmtId="4" fontId="5" fillId="3" borderId="19" xfId="0" applyNumberFormat="1" applyFont="1" applyFill="1" applyBorder="1" applyAlignment="1" applyProtection="1">
      <alignment horizontal="right" vertical="center" wrapText="1"/>
      <protection/>
    </xf>
    <xf numFmtId="4" fontId="5" fillId="3" borderId="42" xfId="0" applyNumberFormat="1" applyFont="1" applyFill="1" applyBorder="1" applyAlignment="1" applyProtection="1">
      <alignment horizontal="right" vertical="center" wrapText="1"/>
      <protection/>
    </xf>
    <xf numFmtId="0" fontId="7" fillId="3" borderId="41" xfId="0" applyNumberFormat="1" applyFont="1" applyFill="1" applyBorder="1" applyAlignment="1" applyProtection="1">
      <alignment horizontal="center" vertical="center" wrapText="1"/>
      <protection/>
    </xf>
    <xf numFmtId="0" fontId="5" fillId="3" borderId="10" xfId="0" applyNumberFormat="1" applyFont="1" applyFill="1" applyBorder="1" applyAlignment="1" applyProtection="1">
      <alignment horizontal="center" vertical="center" wrapText="1"/>
      <protection/>
    </xf>
    <xf numFmtId="0" fontId="5" fillId="3" borderId="10" xfId="0" applyNumberFormat="1" applyFont="1" applyFill="1" applyBorder="1" applyAlignment="1" applyProtection="1">
      <alignment horizontal="left" vertical="center" wrapText="1"/>
      <protection/>
    </xf>
    <xf numFmtId="4" fontId="10" fillId="4" borderId="9" xfId="0" applyNumberFormat="1" applyFont="1" applyFill="1" applyBorder="1" applyAlignment="1" applyProtection="1">
      <alignment horizontal="right" vertical="center" wrapText="1"/>
      <protection/>
    </xf>
    <xf numFmtId="4" fontId="10" fillId="4" borderId="8" xfId="0" applyNumberFormat="1" applyFont="1" applyFill="1" applyBorder="1" applyAlignment="1" applyProtection="1">
      <alignment horizontal="right" vertical="center" wrapText="1"/>
      <protection/>
    </xf>
    <xf numFmtId="10" fontId="15" fillId="4" borderId="10" xfId="0" applyNumberFormat="1" applyFont="1" applyFill="1" applyBorder="1" applyAlignment="1" applyProtection="1">
      <alignment horizontal="right" vertical="center" wrapText="1"/>
      <protection/>
    </xf>
    <xf numFmtId="0" fontId="1" fillId="3" borderId="10" xfId="0" applyNumberFormat="1" applyFont="1" applyFill="1" applyBorder="1" applyAlignment="1" applyProtection="1">
      <alignment horizontal="left" vertical="center" wrapText="1"/>
      <protection/>
    </xf>
    <xf numFmtId="4" fontId="10" fillId="4" borderId="14" xfId="0" applyNumberFormat="1" applyFont="1" applyFill="1" applyBorder="1" applyAlignment="1" applyProtection="1">
      <alignment horizontal="right" vertical="center" wrapText="1"/>
      <protection/>
    </xf>
    <xf numFmtId="4" fontId="10" fillId="4" borderId="13" xfId="0" applyNumberFormat="1" applyFont="1" applyFill="1" applyBorder="1" applyAlignment="1" applyProtection="1">
      <alignment horizontal="right" vertical="center" wrapText="1"/>
      <protection/>
    </xf>
    <xf numFmtId="0" fontId="1" fillId="4" borderId="5" xfId="0" applyNumberFormat="1" applyFont="1" applyFill="1" applyBorder="1" applyAlignment="1" applyProtection="1">
      <alignment horizontal="center" vertical="center" wrapText="1"/>
      <protection/>
    </xf>
    <xf numFmtId="0" fontId="1" fillId="4" borderId="5" xfId="0" applyNumberFormat="1" applyFont="1" applyFill="1" applyBorder="1" applyAlignment="1" applyProtection="1">
      <alignment horizontal="center" vertical="center" wrapText="1"/>
      <protection/>
    </xf>
    <xf numFmtId="0" fontId="1" fillId="4" borderId="30" xfId="0" applyNumberFormat="1" applyFont="1" applyFill="1" applyBorder="1" applyAlignment="1" applyProtection="1">
      <alignment horizontal="center" vertical="center" wrapText="1"/>
      <protection/>
    </xf>
    <xf numFmtId="4" fontId="1" fillId="4" borderId="14" xfId="0" applyNumberFormat="1" applyFont="1" applyFill="1" applyBorder="1" applyAlignment="1" applyProtection="1">
      <alignment horizontal="right" vertical="center" wrapText="1"/>
      <protection/>
    </xf>
    <xf numFmtId="4" fontId="1" fillId="4" borderId="13" xfId="0" applyNumberFormat="1" applyFont="1" applyFill="1" applyBorder="1" applyAlignment="1" applyProtection="1">
      <alignment horizontal="right" vertical="center" wrapText="1"/>
      <protection/>
    </xf>
    <xf numFmtId="0" fontId="7" fillId="3" borderId="32" xfId="0" applyNumberFormat="1" applyFont="1" applyFill="1" applyBorder="1" applyAlignment="1" applyProtection="1">
      <alignment horizontal="center" vertical="center" wrapText="1"/>
      <protection/>
    </xf>
    <xf numFmtId="4" fontId="5" fillId="3" borderId="14" xfId="0" applyNumberFormat="1" applyFont="1" applyFill="1" applyBorder="1" applyAlignment="1" applyProtection="1">
      <alignment horizontal="right" vertical="center" wrapText="1"/>
      <protection/>
    </xf>
    <xf numFmtId="4" fontId="5" fillId="3" borderId="13" xfId="0" applyNumberFormat="1" applyFont="1" applyFill="1" applyBorder="1" applyAlignment="1" applyProtection="1">
      <alignment horizontal="right" vertical="center" wrapText="1"/>
      <protection/>
    </xf>
    <xf numFmtId="10" fontId="6" fillId="3" borderId="10" xfId="0" applyNumberFormat="1" applyFont="1" applyFill="1" applyBorder="1" applyAlignment="1" applyProtection="1">
      <alignment horizontal="right" vertical="center" wrapText="1"/>
      <protection/>
    </xf>
    <xf numFmtId="0" fontId="1" fillId="3" borderId="31" xfId="0" applyNumberFormat="1" applyFont="1" applyFill="1" applyBorder="1" applyAlignment="1" applyProtection="1">
      <alignment horizontal="left" vertical="center" wrapText="1"/>
      <protection/>
    </xf>
    <xf numFmtId="0" fontId="7" fillId="3" borderId="46" xfId="0" applyNumberFormat="1" applyFont="1" applyFill="1" applyBorder="1" applyAlignment="1" applyProtection="1">
      <alignment horizontal="center" vertical="center" wrapText="1"/>
      <protection/>
    </xf>
    <xf numFmtId="4" fontId="10" fillId="3" borderId="19" xfId="0" applyNumberFormat="1" applyFont="1" applyFill="1" applyBorder="1" applyAlignment="1" applyProtection="1">
      <alignment horizontal="right" vertical="center" wrapText="1"/>
      <protection/>
    </xf>
    <xf numFmtId="4" fontId="10" fillId="3" borderId="42" xfId="0" applyNumberFormat="1" applyFont="1" applyFill="1" applyBorder="1" applyAlignment="1" applyProtection="1">
      <alignment horizontal="right" vertical="center" wrapText="1"/>
      <protection/>
    </xf>
    <xf numFmtId="0" fontId="5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3" borderId="8" xfId="0" applyNumberFormat="1" applyFont="1" applyFill="1" applyBorder="1" applyAlignment="1" applyProtection="1">
      <alignment horizontal="center" vertical="center" wrapText="1"/>
      <protection/>
    </xf>
    <xf numFmtId="0" fontId="11" fillId="4" borderId="43" xfId="0" applyNumberFormat="1" applyFont="1" applyFill="1" applyBorder="1" applyAlignment="1" applyProtection="1">
      <alignment horizontal="center" vertical="center" wrapText="1"/>
      <protection/>
    </xf>
    <xf numFmtId="0" fontId="1" fillId="3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54" xfId="0" applyNumberFormat="1" applyFont="1" applyFill="1" applyBorder="1" applyAlignment="1" applyProtection="1">
      <alignment horizontal="center" vertical="center" wrapText="1"/>
      <protection/>
    </xf>
    <xf numFmtId="4" fontId="1" fillId="4" borderId="59" xfId="0" applyNumberFormat="1" applyFont="1" applyFill="1" applyBorder="1" applyAlignment="1" applyProtection="1">
      <alignment horizontal="right" vertical="center" wrapText="1"/>
      <protection/>
    </xf>
    <xf numFmtId="4" fontId="1" fillId="4" borderId="26" xfId="0" applyNumberFormat="1" applyFont="1" applyFill="1" applyBorder="1" applyAlignment="1" applyProtection="1">
      <alignment horizontal="right" vertical="center" wrapText="1"/>
      <protection/>
    </xf>
    <xf numFmtId="4" fontId="1" fillId="4" borderId="49" xfId="0" applyNumberFormat="1" applyFont="1" applyFill="1" applyBorder="1" applyAlignment="1" applyProtection="1">
      <alignment horizontal="right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4" fontId="1" fillId="4" borderId="16" xfId="0" applyNumberFormat="1" applyFont="1" applyFill="1" applyBorder="1" applyAlignment="1" applyProtection="1">
      <alignment horizontal="right" vertical="center" wrapText="1"/>
      <protection/>
    </xf>
    <xf numFmtId="0" fontId="5" fillId="3" borderId="35" xfId="0" applyNumberFormat="1" applyFont="1" applyFill="1" applyBorder="1" applyAlignment="1" applyProtection="1">
      <alignment horizontal="center" vertical="center" wrapText="1"/>
      <protection/>
    </xf>
    <xf numFmtId="0" fontId="11" fillId="3" borderId="14" xfId="0" applyNumberFormat="1" applyFont="1" applyFill="1" applyBorder="1" applyAlignment="1" applyProtection="1">
      <alignment horizontal="center" vertical="center" wrapText="1"/>
      <protection/>
    </xf>
    <xf numFmtId="4" fontId="5" fillId="3" borderId="16" xfId="0" applyNumberFormat="1" applyFont="1" applyFill="1" applyBorder="1" applyAlignment="1" applyProtection="1">
      <alignment horizontal="right" vertical="center" wrapText="1"/>
      <protection/>
    </xf>
    <xf numFmtId="0" fontId="1" fillId="3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3" borderId="26" xfId="0" applyNumberFormat="1" applyFont="1" applyFill="1" applyBorder="1" applyAlignment="1" applyProtection="1">
      <alignment horizontal="center" vertical="center" wrapText="1"/>
      <protection/>
    </xf>
    <xf numFmtId="4" fontId="10" fillId="3" borderId="16" xfId="0" applyNumberFormat="1" applyFont="1" applyFill="1" applyBorder="1" applyAlignment="1" applyProtection="1">
      <alignment horizontal="right" vertical="center" wrapText="1"/>
      <protection/>
    </xf>
    <xf numFmtId="4" fontId="10" fillId="3" borderId="13" xfId="0" applyNumberFormat="1" applyFont="1" applyFill="1" applyBorder="1" applyAlignment="1" applyProtection="1">
      <alignment horizontal="right" vertical="center" wrapText="1"/>
      <protection/>
    </xf>
    <xf numFmtId="0" fontId="5" fillId="3" borderId="54" xfId="0" applyNumberFormat="1" applyFont="1" applyFill="1" applyBorder="1" applyAlignment="1" applyProtection="1">
      <alignment horizontal="left" vertical="center" wrapText="1"/>
      <protection/>
    </xf>
    <xf numFmtId="0" fontId="11" fillId="4" borderId="14" xfId="0" applyNumberFormat="1" applyFont="1" applyFill="1" applyBorder="1" applyAlignment="1" applyProtection="1">
      <alignment horizontal="center" vertical="center" wrapText="1"/>
      <protection/>
    </xf>
    <xf numFmtId="0" fontId="1" fillId="3" borderId="17" xfId="0" applyNumberFormat="1" applyFont="1" applyFill="1" applyBorder="1" applyAlignment="1" applyProtection="1">
      <alignment horizontal="center" vertical="center" wrapText="1"/>
      <protection/>
    </xf>
    <xf numFmtId="0" fontId="7" fillId="3" borderId="14" xfId="0" applyNumberFormat="1" applyFont="1" applyFill="1" applyBorder="1" applyAlignment="1" applyProtection="1">
      <alignment horizontal="center" vertical="center" wrapText="1"/>
      <protection/>
    </xf>
    <xf numFmtId="0" fontId="11" fillId="3" borderId="27" xfId="0" applyNumberFormat="1" applyFont="1" applyFill="1" applyBorder="1" applyAlignment="1" applyProtection="1">
      <alignment horizontal="center" vertical="center" wrapText="1"/>
      <protection/>
    </xf>
    <xf numFmtId="4" fontId="5" fillId="3" borderId="48" xfId="0" applyNumberFormat="1" applyFont="1" applyFill="1" applyBorder="1" applyAlignment="1" applyProtection="1">
      <alignment horizontal="right" vertical="center" wrapText="1"/>
      <protection/>
    </xf>
    <xf numFmtId="0" fontId="1" fillId="3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2" fillId="3" borderId="27" xfId="0" applyNumberFormat="1" applyFont="1" applyFill="1" applyBorder="1" applyAlignment="1" applyProtection="1">
      <alignment horizontal="center" vertical="center" wrapText="1"/>
      <protection/>
    </xf>
    <xf numFmtId="4" fontId="8" fillId="3" borderId="48" xfId="0" applyNumberFormat="1" applyFont="1" applyFill="1" applyBorder="1" applyAlignment="1" applyProtection="1">
      <alignment horizontal="right" vertical="center" wrapText="1"/>
      <protection/>
    </xf>
    <xf numFmtId="4" fontId="8" fillId="3" borderId="61" xfId="0" applyNumberFormat="1" applyFont="1" applyFill="1" applyBorder="1" applyAlignment="1" applyProtection="1">
      <alignment horizontal="right" vertical="center" wrapText="1"/>
      <protection/>
    </xf>
    <xf numFmtId="0" fontId="11" fillId="4" borderId="37" xfId="0" applyNumberFormat="1" applyFont="1" applyFill="1" applyBorder="1" applyAlignment="1" applyProtection="1">
      <alignment horizontal="center" vertical="center" wrapText="1"/>
      <protection/>
    </xf>
    <xf numFmtId="4" fontId="1" fillId="4" borderId="65" xfId="0" applyNumberFormat="1" applyFont="1" applyFill="1" applyBorder="1" applyAlignment="1" applyProtection="1">
      <alignment horizontal="right" vertical="center" wrapText="1"/>
      <protection/>
    </xf>
    <xf numFmtId="4" fontId="1" fillId="4" borderId="50" xfId="0" applyNumberFormat="1" applyFont="1" applyFill="1" applyBorder="1" applyAlignment="1" applyProtection="1">
      <alignment horizontal="right" vertical="center" wrapText="1"/>
      <protection/>
    </xf>
    <xf numFmtId="0" fontId="7" fillId="4" borderId="38" xfId="0" applyNumberFormat="1" applyFont="1" applyFill="1" applyBorder="1" applyAlignment="1" applyProtection="1">
      <alignment horizontal="center" vertical="center" wrapText="1"/>
      <protection/>
    </xf>
    <xf numFmtId="4" fontId="1" fillId="4" borderId="66" xfId="0" applyNumberFormat="1" applyFont="1" applyFill="1" applyBorder="1" applyAlignment="1" applyProtection="1">
      <alignment horizontal="right" vertical="center" wrapText="1"/>
      <protection/>
    </xf>
    <xf numFmtId="4" fontId="1" fillId="4" borderId="53" xfId="0" applyNumberFormat="1" applyFont="1" applyFill="1" applyBorder="1" applyAlignment="1" applyProtection="1">
      <alignment horizontal="right" vertical="center" wrapText="1"/>
      <protection/>
    </xf>
    <xf numFmtId="10" fontId="0" fillId="4" borderId="34" xfId="0" applyNumberFormat="1" applyFont="1" applyFill="1" applyBorder="1" applyAlignment="1" applyProtection="1">
      <alignment horizontal="right" vertical="center" wrapText="1"/>
      <protection/>
    </xf>
    <xf numFmtId="4" fontId="1" fillId="4" borderId="48" xfId="0" applyNumberFormat="1" applyFont="1" applyFill="1" applyBorder="1" applyAlignment="1" applyProtection="1">
      <alignment horizontal="right" vertical="center" wrapText="1"/>
      <protection/>
    </xf>
    <xf numFmtId="4" fontId="1" fillId="4" borderId="38" xfId="0" applyNumberFormat="1" applyFont="1" applyFill="1" applyBorder="1" applyAlignment="1" applyProtection="1">
      <alignment horizontal="right" vertical="center" wrapText="1"/>
      <protection/>
    </xf>
    <xf numFmtId="0" fontId="5" fillId="3" borderId="31" xfId="0" applyNumberFormat="1" applyFont="1" applyFill="1" applyBorder="1" applyAlignment="1" applyProtection="1">
      <alignment horizontal="center" vertical="center" wrapText="1"/>
      <protection/>
    </xf>
    <xf numFmtId="0" fontId="5" fillId="3" borderId="17" xfId="0" applyNumberFormat="1" applyFont="1" applyFill="1" applyBorder="1" applyAlignment="1" applyProtection="1">
      <alignment horizontal="center" vertical="center" wrapText="1"/>
      <protection/>
    </xf>
    <xf numFmtId="0" fontId="1" fillId="3" borderId="32" xfId="0" applyNumberFormat="1" applyFont="1" applyFill="1" applyBorder="1" applyAlignment="1" applyProtection="1">
      <alignment horizontal="center" vertical="center" wrapText="1"/>
      <protection/>
    </xf>
    <xf numFmtId="0" fontId="1" fillId="4" borderId="31" xfId="0" applyNumberFormat="1" applyFont="1" applyFill="1" applyBorder="1" applyAlignment="1" applyProtection="1">
      <alignment horizontal="center" vertical="center" wrapText="1"/>
      <protection/>
    </xf>
    <xf numFmtId="0" fontId="1" fillId="4" borderId="54" xfId="0" applyNumberFormat="1" applyFont="1" applyFill="1" applyBorder="1" applyAlignment="1" applyProtection="1">
      <alignment horizontal="center" vertical="center" wrapText="1"/>
      <protection/>
    </xf>
    <xf numFmtId="0" fontId="1" fillId="4" borderId="54" xfId="0" applyNumberFormat="1" applyFont="1" applyFill="1" applyBorder="1" applyAlignment="1" applyProtection="1">
      <alignment horizontal="left" vertical="center" wrapText="1"/>
      <protection/>
    </xf>
    <xf numFmtId="0" fontId="1" fillId="4" borderId="35" xfId="0" applyNumberFormat="1" applyFont="1" applyFill="1" applyBorder="1" applyAlignment="1" applyProtection="1">
      <alignment horizontal="center" vertical="center" wrapText="1"/>
      <protection/>
    </xf>
    <xf numFmtId="0" fontId="1" fillId="4" borderId="35" xfId="0" applyNumberFormat="1" applyFont="1" applyFill="1" applyBorder="1" applyAlignment="1" applyProtection="1">
      <alignment horizontal="left" vertical="center" wrapText="1"/>
      <protection/>
    </xf>
    <xf numFmtId="0" fontId="7" fillId="4" borderId="59" xfId="0" applyNumberFormat="1" applyFont="1" applyFill="1" applyBorder="1" applyAlignment="1" applyProtection="1">
      <alignment horizontal="center" vertical="center" wrapText="1"/>
      <protection/>
    </xf>
    <xf numFmtId="4" fontId="1" fillId="4" borderId="67" xfId="0" applyNumberFormat="1" applyFont="1" applyFill="1" applyBorder="1" applyAlignment="1" applyProtection="1">
      <alignment horizontal="right" vertical="center" wrapText="1"/>
      <protection/>
    </xf>
    <xf numFmtId="0" fontId="1" fillId="4" borderId="33" xfId="0" applyNumberFormat="1" applyFont="1" applyFill="1" applyBorder="1" applyAlignment="1" applyProtection="1">
      <alignment horizontal="center" vertical="center" wrapText="1"/>
      <protection/>
    </xf>
    <xf numFmtId="0" fontId="1" fillId="4" borderId="43" xfId="0" applyNumberFormat="1" applyFont="1" applyFill="1" applyBorder="1" applyAlignment="1" applyProtection="1">
      <alignment horizontal="center" vertical="center" wrapText="1"/>
      <protection/>
    </xf>
    <xf numFmtId="0" fontId="1" fillId="4" borderId="43" xfId="0" applyNumberFormat="1" applyFont="1" applyFill="1" applyBorder="1" applyAlignment="1" applyProtection="1">
      <alignment horizontal="left" vertical="center" wrapText="1"/>
      <protection/>
    </xf>
    <xf numFmtId="0" fontId="11" fillId="3" borderId="14" xfId="0" applyNumberFormat="1" applyFont="1" applyFill="1" applyBorder="1" applyAlignment="1" applyProtection="1">
      <alignment horizontal="right" vertical="center" wrapText="1"/>
      <protection/>
    </xf>
    <xf numFmtId="0" fontId="10" fillId="3" borderId="35" xfId="0" applyNumberFormat="1" applyFont="1" applyFill="1" applyBorder="1" applyAlignment="1" applyProtection="1">
      <alignment horizontal="center" vertical="center" wrapText="1"/>
      <protection/>
    </xf>
    <xf numFmtId="0" fontId="12" fillId="3" borderId="27" xfId="0" applyNumberFormat="1" applyFont="1" applyFill="1" applyBorder="1" applyAlignment="1" applyProtection="1">
      <alignment horizontal="right" vertical="center" wrapText="1"/>
      <protection/>
    </xf>
    <xf numFmtId="4" fontId="10" fillId="3" borderId="48" xfId="0" applyNumberFormat="1" applyFont="1" applyFill="1" applyBorder="1" applyAlignment="1" applyProtection="1">
      <alignment horizontal="right" vertical="center" wrapText="1"/>
      <protection/>
    </xf>
    <xf numFmtId="0" fontId="11" fillId="4" borderId="9" xfId="0" applyNumberFormat="1" applyFont="1" applyFill="1" applyBorder="1" applyAlignment="1" applyProtection="1">
      <alignment horizontal="center" vertical="center" wrapText="1"/>
      <protection/>
    </xf>
    <xf numFmtId="4" fontId="5" fillId="4" borderId="16" xfId="0" applyNumberFormat="1" applyFont="1" applyFill="1" applyBorder="1" applyAlignment="1" applyProtection="1">
      <alignment horizontal="right" vertical="center" wrapText="1"/>
      <protection/>
    </xf>
    <xf numFmtId="4" fontId="5" fillId="4" borderId="13" xfId="0" applyNumberFormat="1" applyFont="1" applyFill="1" applyBorder="1" applyAlignment="1" applyProtection="1">
      <alignment horizontal="right" vertical="center" wrapText="1"/>
      <protection/>
    </xf>
    <xf numFmtId="0" fontId="1" fillId="4" borderId="29" xfId="0" applyNumberFormat="1" applyFont="1" applyFill="1" applyBorder="1" applyAlignment="1" applyProtection="1">
      <alignment horizontal="center" vertical="center" wrapText="1"/>
      <protection/>
    </xf>
    <xf numFmtId="0" fontId="1" fillId="4" borderId="32" xfId="0" applyNumberFormat="1" applyFont="1" applyFill="1" applyBorder="1" applyAlignment="1" applyProtection="1">
      <alignment horizontal="left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4" fontId="1" fillId="4" borderId="16" xfId="0" applyNumberFormat="1" applyFont="1" applyFill="1" applyBorder="1" applyAlignment="1" applyProtection="1">
      <alignment horizontal="right" vertical="center" wrapText="1"/>
      <protection/>
    </xf>
    <xf numFmtId="0" fontId="1" fillId="4" borderId="33" xfId="0" applyNumberFormat="1" applyFont="1" applyFill="1" applyBorder="1" applyAlignment="1" applyProtection="1">
      <alignment horizontal="center" vertical="center" wrapText="1"/>
      <protection/>
    </xf>
    <xf numFmtId="0" fontId="1" fillId="3" borderId="29" xfId="0" applyNumberFormat="1" applyFont="1" applyFill="1" applyBorder="1" applyAlignment="1" applyProtection="1">
      <alignment horizontal="center" vertical="center" wrapText="1"/>
      <protection/>
    </xf>
    <xf numFmtId="0" fontId="1" fillId="3" borderId="32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Alignment="1">
      <alignment/>
    </xf>
    <xf numFmtId="0" fontId="17" fillId="0" borderId="25" xfId="0" applyNumberFormat="1" applyFont="1" applyFill="1" applyBorder="1" applyAlignment="1" applyProtection="1">
      <alignment horizontal="center" vertical="center" wrapText="1"/>
      <protection/>
    </xf>
    <xf numFmtId="0" fontId="17" fillId="0" borderId="68" xfId="0" applyNumberFormat="1" applyFont="1" applyFill="1" applyBorder="1" applyAlignment="1" applyProtection="1">
      <alignment horizontal="center" vertical="center" wrapText="1"/>
      <protection/>
    </xf>
    <xf numFmtId="0" fontId="10" fillId="3" borderId="26" xfId="0" applyNumberFormat="1" applyFont="1" applyFill="1" applyBorder="1" applyAlignment="1" applyProtection="1">
      <alignment horizontal="center" vertical="center" wrapText="1"/>
      <protection/>
    </xf>
    <xf numFmtId="0" fontId="5" fillId="3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59" xfId="0" applyNumberFormat="1" applyFont="1" applyFill="1" applyBorder="1" applyAlignment="1" applyProtection="1">
      <alignment horizontal="center" vertical="center" wrapText="1"/>
      <protection/>
    </xf>
    <xf numFmtId="0" fontId="7" fillId="3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4" borderId="40" xfId="0" applyNumberFormat="1" applyFont="1" applyFill="1" applyBorder="1" applyAlignment="1" applyProtection="1">
      <alignment horizontal="center" vertical="center" wrapText="1"/>
      <protection/>
    </xf>
    <xf numFmtId="0" fontId="1" fillId="4" borderId="13" xfId="0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NumberFormat="1" applyFont="1" applyFill="1" applyBorder="1" applyAlignment="1" applyProtection="1">
      <alignment horizontal="center" vertical="center" wrapText="1"/>
      <protection/>
    </xf>
    <xf numFmtId="0" fontId="10" fillId="3" borderId="31" xfId="0" applyNumberFormat="1" applyFont="1" applyFill="1" applyBorder="1" applyAlignment="1" applyProtection="1">
      <alignment horizontal="center" vertical="center" wrapText="1"/>
      <protection/>
    </xf>
    <xf numFmtId="0" fontId="10" fillId="3" borderId="32" xfId="0" applyNumberFormat="1" applyFont="1" applyFill="1" applyBorder="1" applyAlignment="1" applyProtection="1">
      <alignment horizontal="left" vertical="center" wrapText="1"/>
      <protection/>
    </xf>
    <xf numFmtId="0" fontId="12" fillId="3" borderId="14" xfId="0" applyNumberFormat="1" applyFont="1" applyFill="1" applyBorder="1" applyAlignment="1" applyProtection="1">
      <alignment horizontal="center" vertical="center" wrapText="1"/>
      <protection/>
    </xf>
    <xf numFmtId="0" fontId="5" fillId="3" borderId="69" xfId="0" applyNumberFormat="1" applyFont="1" applyFill="1" applyBorder="1" applyAlignment="1" applyProtection="1">
      <alignment horizontal="center" vertical="center" wrapText="1"/>
      <protection/>
    </xf>
    <xf numFmtId="0" fontId="5" fillId="3" borderId="13" xfId="0" applyNumberFormat="1" applyFont="1" applyFill="1" applyBorder="1" applyAlignment="1" applyProtection="1">
      <alignment horizontal="center" vertical="center" wrapText="1"/>
      <protection/>
    </xf>
    <xf numFmtId="0" fontId="1" fillId="3" borderId="70" xfId="0" applyNumberFormat="1" applyFont="1" applyFill="1" applyBorder="1" applyAlignment="1" applyProtection="1">
      <alignment horizontal="center" vertical="center" wrapText="1"/>
      <protection/>
    </xf>
    <xf numFmtId="0" fontId="1" fillId="3" borderId="61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3" borderId="17" xfId="0" applyNumberFormat="1" applyFont="1" applyFill="1" applyBorder="1" applyAlignment="1" applyProtection="1">
      <alignment horizontal="center" vertical="center" wrapText="1"/>
      <protection/>
    </xf>
    <xf numFmtId="0" fontId="12" fillId="3" borderId="19" xfId="0" applyNumberFormat="1" applyFont="1" applyFill="1" applyBorder="1" applyAlignment="1" applyProtection="1">
      <alignment horizontal="center" vertical="center" wrapText="1"/>
      <protection/>
    </xf>
    <xf numFmtId="10" fontId="15" fillId="3" borderId="5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Alignment="1">
      <alignment/>
    </xf>
    <xf numFmtId="0" fontId="10" fillId="0" borderId="34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3" borderId="54" xfId="0" applyNumberFormat="1" applyFont="1" applyFill="1" applyBorder="1" applyAlignment="1" applyProtection="1">
      <alignment horizontal="center" vertical="center" wrapText="1"/>
      <protection/>
    </xf>
    <xf numFmtId="4" fontId="1" fillId="4" borderId="56" xfId="0" applyNumberFormat="1" applyFont="1" applyFill="1" applyBorder="1" applyAlignment="1" applyProtection="1">
      <alignment horizontal="right" vertical="center" wrapText="1"/>
      <protection/>
    </xf>
    <xf numFmtId="4" fontId="1" fillId="4" borderId="10" xfId="0" applyNumberFormat="1" applyFont="1" applyFill="1" applyBorder="1" applyAlignment="1" applyProtection="1">
      <alignment horizontal="right" vertical="center" wrapText="1"/>
      <protection/>
    </xf>
    <xf numFmtId="0" fontId="7" fillId="4" borderId="37" xfId="0" applyNumberFormat="1" applyFont="1" applyFill="1" applyBorder="1" applyAlignment="1" applyProtection="1">
      <alignment horizontal="center" vertical="center" wrapText="1"/>
      <protection/>
    </xf>
    <xf numFmtId="4" fontId="5" fillId="3" borderId="48" xfId="0" applyNumberFormat="1" applyFont="1" applyFill="1" applyBorder="1" applyAlignment="1" applyProtection="1">
      <alignment horizontal="right" vertical="center" wrapText="1"/>
      <protection/>
    </xf>
    <xf numFmtId="0" fontId="11" fillId="4" borderId="19" xfId="0" applyNumberFormat="1" applyFont="1" applyFill="1" applyBorder="1" applyAlignment="1" applyProtection="1">
      <alignment horizontal="center" vertical="center" wrapText="1"/>
      <protection/>
    </xf>
    <xf numFmtId="4" fontId="5" fillId="4" borderId="56" xfId="0" applyNumberFormat="1" applyFont="1" applyFill="1" applyBorder="1" applyAlignment="1" applyProtection="1">
      <alignment horizontal="right" vertical="center" wrapText="1"/>
      <protection/>
    </xf>
    <xf numFmtId="0" fontId="7" fillId="4" borderId="19" xfId="0" applyNumberFormat="1" applyFont="1" applyFill="1" applyBorder="1" applyAlignment="1" applyProtection="1">
      <alignment horizontal="center" vertical="center" wrapText="1"/>
      <protection/>
    </xf>
    <xf numFmtId="4" fontId="1" fillId="4" borderId="56" xfId="0" applyNumberFormat="1" applyFont="1" applyFill="1" applyBorder="1" applyAlignment="1" applyProtection="1">
      <alignment horizontal="right" vertical="center" wrapText="1"/>
      <protection/>
    </xf>
    <xf numFmtId="0" fontId="5" fillId="3" borderId="46" xfId="0" applyNumberFormat="1" applyFont="1" applyFill="1" applyBorder="1" applyAlignment="1" applyProtection="1">
      <alignment horizontal="left" vertical="center" wrapText="1"/>
      <protection/>
    </xf>
    <xf numFmtId="0" fontId="11" fillId="3" borderId="19" xfId="0" applyNumberFormat="1" applyFont="1" applyFill="1" applyBorder="1" applyAlignment="1" applyProtection="1">
      <alignment horizontal="center" vertical="center" wrapText="1"/>
      <protection/>
    </xf>
    <xf numFmtId="4" fontId="5" fillId="3" borderId="56" xfId="0" applyNumberFormat="1" applyFont="1" applyFill="1" applyBorder="1" applyAlignment="1" applyProtection="1">
      <alignment horizontal="right" vertical="center" wrapText="1"/>
      <protection/>
    </xf>
    <xf numFmtId="4" fontId="5" fillId="3" borderId="56" xfId="0" applyNumberFormat="1" applyFont="1" applyFill="1" applyBorder="1" applyAlignment="1" applyProtection="1">
      <alignment horizontal="right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3" borderId="9" xfId="0" applyNumberFormat="1" applyFont="1" applyFill="1" applyBorder="1" applyAlignment="1" applyProtection="1">
      <alignment horizontal="center" vertical="center" wrapText="1"/>
      <protection/>
    </xf>
    <xf numFmtId="4" fontId="5" fillId="3" borderId="49" xfId="0" applyNumberFormat="1" applyFont="1" applyFill="1" applyBorder="1" applyAlignment="1" applyProtection="1">
      <alignment horizontal="right" vertical="center" wrapText="1"/>
      <protection/>
    </xf>
    <xf numFmtId="0" fontId="11" fillId="3" borderId="9" xfId="0" applyNumberFormat="1" applyFont="1" applyFill="1" applyBorder="1" applyAlignment="1" applyProtection="1">
      <alignment horizontal="right" vertical="center" wrapText="1"/>
      <protection/>
    </xf>
    <xf numFmtId="0" fontId="10" fillId="3" borderId="35" xfId="0" applyNumberFormat="1" applyFont="1" applyFill="1" applyBorder="1" applyAlignment="1" applyProtection="1">
      <alignment horizontal="left" vertical="center" wrapText="1"/>
      <protection/>
    </xf>
    <xf numFmtId="0" fontId="12" fillId="3" borderId="59" xfId="0" applyNumberFormat="1" applyFont="1" applyFill="1" applyBorder="1" applyAlignment="1" applyProtection="1">
      <alignment horizontal="center" vertical="center" wrapText="1"/>
      <protection/>
    </xf>
    <xf numFmtId="4" fontId="10" fillId="3" borderId="67" xfId="0" applyNumberFormat="1" applyFont="1" applyFill="1" applyBorder="1" applyAlignment="1" applyProtection="1">
      <alignment horizontal="right" vertical="center" wrapText="1"/>
      <protection/>
    </xf>
    <xf numFmtId="10" fontId="15" fillId="3" borderId="34" xfId="0" applyNumberFormat="1" applyFont="1" applyFill="1" applyBorder="1" applyAlignment="1" applyProtection="1">
      <alignment horizontal="right" vertical="center" wrapText="1"/>
      <protection/>
    </xf>
    <xf numFmtId="0" fontId="1" fillId="3" borderId="37" xfId="0" applyNumberFormat="1" applyFont="1" applyFill="1" applyBorder="1" applyAlignment="1" applyProtection="1">
      <alignment horizontal="center" vertical="center" wrapText="1"/>
      <protection/>
    </xf>
    <xf numFmtId="4" fontId="5" fillId="3" borderId="16" xfId="0" applyNumberFormat="1" applyFont="1" applyFill="1" applyBorder="1" applyAlignment="1" applyProtection="1">
      <alignment horizontal="right" vertical="center" wrapText="1"/>
      <protection/>
    </xf>
    <xf numFmtId="0" fontId="1" fillId="4" borderId="53" xfId="0" applyNumberFormat="1" applyFont="1" applyFill="1" applyBorder="1" applyAlignment="1" applyProtection="1">
      <alignment horizontal="center" vertical="center" wrapText="1"/>
      <protection/>
    </xf>
    <xf numFmtId="0" fontId="10" fillId="3" borderId="29" xfId="0" applyNumberFormat="1" applyFont="1" applyFill="1" applyBorder="1" applyAlignment="1" applyProtection="1">
      <alignment horizontal="center" vertical="center" wrapText="1"/>
      <protection/>
    </xf>
    <xf numFmtId="0" fontId="5" fillId="3" borderId="34" xfId="0" applyNumberFormat="1" applyFont="1" applyFill="1" applyBorder="1" applyAlignment="1" applyProtection="1">
      <alignment horizontal="center" vertical="center" wrapText="1"/>
      <protection/>
    </xf>
    <xf numFmtId="0" fontId="5" fillId="3" borderId="40" xfId="0" applyNumberFormat="1" applyFont="1" applyFill="1" applyBorder="1" applyAlignment="1" applyProtection="1">
      <alignment horizontal="center" vertical="center" wrapText="1"/>
      <protection/>
    </xf>
    <xf numFmtId="0" fontId="5" fillId="3" borderId="53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3" borderId="32" xfId="0" applyNumberFormat="1" applyFont="1" applyFill="1" applyBorder="1" applyAlignment="1" applyProtection="1">
      <alignment horizontal="center" vertical="center" wrapText="1"/>
      <protection/>
    </xf>
    <xf numFmtId="0" fontId="1" fillId="4" borderId="42" xfId="0" applyNumberFormat="1" applyFont="1" applyFill="1" applyBorder="1" applyAlignment="1" applyProtection="1">
      <alignment horizontal="center" vertical="center" wrapText="1"/>
      <protection/>
    </xf>
    <xf numFmtId="0" fontId="1" fillId="3" borderId="45" xfId="0" applyNumberFormat="1" applyFont="1" applyFill="1" applyBorder="1" applyAlignment="1" applyProtection="1">
      <alignment horizontal="left" vertical="center" wrapText="1"/>
      <protection/>
    </xf>
    <xf numFmtId="0" fontId="7" fillId="4" borderId="49" xfId="0" applyNumberFormat="1" applyFont="1" applyFill="1" applyBorder="1" applyAlignment="1" applyProtection="1">
      <alignment horizontal="center" vertical="center" wrapText="1"/>
      <protection/>
    </xf>
    <xf numFmtId="0" fontId="1" fillId="4" borderId="55" xfId="0" applyNumberFormat="1" applyFont="1" applyFill="1" applyBorder="1" applyAlignment="1" applyProtection="1">
      <alignment horizontal="left" vertical="center" wrapText="1"/>
      <protection/>
    </xf>
    <xf numFmtId="0" fontId="7" fillId="4" borderId="66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45" xfId="0" applyNumberFormat="1" applyFont="1" applyFill="1" applyBorder="1" applyAlignment="1" applyProtection="1">
      <alignment horizontal="left" vertical="center" wrapText="1"/>
      <protection/>
    </xf>
    <xf numFmtId="0" fontId="7" fillId="4" borderId="48" xfId="0" applyNumberFormat="1" applyFont="1" applyFill="1" applyBorder="1" applyAlignment="1" applyProtection="1">
      <alignment horizontal="center" vertical="center" wrapText="1"/>
      <protection/>
    </xf>
    <xf numFmtId="0" fontId="5" fillId="3" borderId="39" xfId="0" applyNumberFormat="1" applyFont="1" applyFill="1" applyBorder="1" applyAlignment="1" applyProtection="1">
      <alignment horizontal="left" vertical="center" wrapText="1"/>
      <protection/>
    </xf>
    <xf numFmtId="0" fontId="11" fillId="3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3" borderId="70" xfId="0" applyNumberFormat="1" applyFont="1" applyFill="1" applyBorder="1" applyAlignment="1" applyProtection="1">
      <alignment horizontal="left" vertical="center" wrapText="1"/>
      <protection/>
    </xf>
    <xf numFmtId="0" fontId="12" fillId="3" borderId="48" xfId="0" applyNumberFormat="1" applyFont="1" applyFill="1" applyBorder="1" applyAlignment="1" applyProtection="1">
      <alignment horizontal="center" vertical="center" wrapText="1"/>
      <protection/>
    </xf>
    <xf numFmtId="0" fontId="5" fillId="3" borderId="45" xfId="0" applyNumberFormat="1" applyFont="1" applyFill="1" applyBorder="1" applyAlignment="1" applyProtection="1">
      <alignment horizontal="left" vertical="center" wrapText="1"/>
      <protection/>
    </xf>
    <xf numFmtId="0" fontId="11" fillId="4" borderId="8" xfId="0" applyNumberFormat="1" applyFont="1" applyFill="1" applyBorder="1" applyAlignment="1" applyProtection="1">
      <alignment horizontal="center" vertical="center" wrapText="1"/>
      <protection/>
    </xf>
    <xf numFmtId="0" fontId="1" fillId="3" borderId="39" xfId="0" applyNumberFormat="1" applyFont="1" applyFill="1" applyBorder="1" applyAlignment="1" applyProtection="1">
      <alignment horizontal="left" vertical="center" wrapText="1"/>
      <protection/>
    </xf>
    <xf numFmtId="0" fontId="7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3" borderId="70" xfId="0" applyNumberFormat="1" applyFont="1" applyFill="1" applyBorder="1" applyAlignment="1" applyProtection="1">
      <alignment horizontal="left" vertical="center" wrapText="1"/>
      <protection/>
    </xf>
    <xf numFmtId="0" fontId="11" fillId="3" borderId="61" xfId="0" applyNumberFormat="1" applyFont="1" applyFill="1" applyBorder="1" applyAlignment="1" applyProtection="1">
      <alignment horizontal="center" vertical="center" wrapText="1"/>
      <protection/>
    </xf>
    <xf numFmtId="0" fontId="1" fillId="3" borderId="45" xfId="0" applyNumberFormat="1" applyFont="1" applyFill="1" applyBorder="1" applyAlignment="1" applyProtection="1">
      <alignment horizontal="left" vertical="center" wrapText="1"/>
      <protection/>
    </xf>
    <xf numFmtId="4" fontId="5" fillId="4" borderId="49" xfId="0" applyNumberFormat="1" applyFont="1" applyFill="1" applyBorder="1" applyAlignment="1" applyProtection="1">
      <alignment horizontal="right" vertical="center" wrapText="1"/>
      <protection/>
    </xf>
    <xf numFmtId="0" fontId="7" fillId="4" borderId="13" xfId="0" applyNumberFormat="1" applyFont="1" applyFill="1" applyBorder="1" applyAlignment="1" applyProtection="1">
      <alignment horizontal="center" vertical="center" wrapText="1"/>
      <protection/>
    </xf>
    <xf numFmtId="0" fontId="1" fillId="3" borderId="70" xfId="0" applyNumberFormat="1" applyFont="1" applyFill="1" applyBorder="1" applyAlignment="1" applyProtection="1">
      <alignment horizontal="left" vertical="center" wrapText="1"/>
      <protection/>
    </xf>
    <xf numFmtId="0" fontId="7" fillId="3" borderId="61" xfId="0" applyNumberFormat="1" applyFont="1" applyFill="1" applyBorder="1" applyAlignment="1" applyProtection="1">
      <alignment horizontal="center" vertical="center" wrapText="1"/>
      <protection/>
    </xf>
    <xf numFmtId="4" fontId="5" fillId="3" borderId="27" xfId="0" applyNumberFormat="1" applyFont="1" applyFill="1" applyBorder="1" applyAlignment="1" applyProtection="1">
      <alignment horizontal="right" vertical="center" wrapText="1"/>
      <protection/>
    </xf>
    <xf numFmtId="0" fontId="1" fillId="4" borderId="39" xfId="0" applyNumberFormat="1" applyFont="1" applyFill="1" applyBorder="1" applyAlignment="1" applyProtection="1">
      <alignment horizontal="left" vertical="center" wrapText="1"/>
      <protection/>
    </xf>
    <xf numFmtId="0" fontId="7" fillId="3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59" xfId="0" applyNumberFormat="1" applyFont="1" applyFill="1" applyBorder="1" applyAlignment="1" applyProtection="1">
      <alignment horizontal="center" vertical="center" wrapText="1"/>
      <protection/>
    </xf>
    <xf numFmtId="0" fontId="12" fillId="4" borderId="10" xfId="0" applyNumberFormat="1" applyFont="1" applyFill="1" applyBorder="1" applyAlignment="1" applyProtection="1">
      <alignment horizontal="center" vertical="center" wrapText="1"/>
      <protection/>
    </xf>
    <xf numFmtId="4" fontId="10" fillId="4" borderId="10" xfId="0" applyNumberFormat="1" applyFont="1" applyFill="1" applyBorder="1" applyAlignment="1" applyProtection="1">
      <alignment horizontal="right" vertical="center" wrapText="1"/>
      <protection/>
    </xf>
    <xf numFmtId="4" fontId="10" fillId="4" borderId="29" xfId="0" applyNumberFormat="1" applyFont="1" applyFill="1" applyBorder="1" applyAlignment="1" applyProtection="1">
      <alignment horizontal="right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3" borderId="10" xfId="0" applyNumberFormat="1" applyFont="1" applyFill="1" applyBorder="1" applyAlignment="1" applyProtection="1">
      <alignment horizontal="left" vertical="center" wrapText="1"/>
      <protection/>
    </xf>
    <xf numFmtId="0" fontId="7" fillId="4" borderId="10" xfId="0" applyNumberFormat="1" applyFont="1" applyFill="1" applyBorder="1" applyAlignment="1" applyProtection="1">
      <alignment horizontal="center" vertical="center" wrapText="1"/>
      <protection/>
    </xf>
    <xf numFmtId="4" fontId="1" fillId="4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4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30" xfId="0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NumberFormat="1" applyFont="1" applyFill="1" applyBorder="1" applyAlignment="1" applyProtection="1">
      <alignment horizontal="left" vertical="center" wrapText="1"/>
      <protection/>
    </xf>
    <xf numFmtId="0" fontId="7" fillId="3" borderId="10" xfId="0" applyNumberFormat="1" applyFont="1" applyFill="1" applyBorder="1" applyAlignment="1" applyProtection="1">
      <alignment horizontal="center" vertical="center" wrapText="1"/>
      <protection/>
    </xf>
    <xf numFmtId="4" fontId="5" fillId="3" borderId="10" xfId="0" applyNumberFormat="1" applyFont="1" applyFill="1" applyBorder="1" applyAlignment="1" applyProtection="1">
      <alignment horizontal="right" vertical="center" wrapText="1"/>
      <protection/>
    </xf>
    <xf numFmtId="0" fontId="10" fillId="3" borderId="40" xfId="0" applyNumberFormat="1" applyFont="1" applyFill="1" applyBorder="1" applyAlignment="1" applyProtection="1">
      <alignment horizontal="left" vertical="center" wrapText="1"/>
      <protection/>
    </xf>
    <xf numFmtId="0" fontId="12" fillId="3" borderId="23" xfId="0" applyNumberFormat="1" applyFont="1" applyFill="1" applyBorder="1" applyAlignment="1" applyProtection="1">
      <alignment horizontal="center" vertical="center" wrapText="1"/>
      <protection/>
    </xf>
    <xf numFmtId="4" fontId="10" fillId="3" borderId="23" xfId="0" applyNumberFormat="1" applyFont="1" applyFill="1" applyBorder="1" applyAlignment="1" applyProtection="1">
      <alignment horizontal="right" vertical="center" wrapText="1"/>
      <protection/>
    </xf>
    <xf numFmtId="0" fontId="11" fillId="4" borderId="49" xfId="0" applyNumberFormat="1" applyFont="1" applyFill="1" applyBorder="1" applyAlignment="1" applyProtection="1">
      <alignment horizontal="center" vertical="center" wrapText="1"/>
      <protection/>
    </xf>
    <xf numFmtId="0" fontId="11" fillId="3" borderId="48" xfId="0" applyNumberFormat="1" applyFont="1" applyFill="1" applyBorder="1" applyAlignment="1" applyProtection="1">
      <alignment horizontal="center" vertical="center" wrapText="1"/>
      <protection/>
    </xf>
    <xf numFmtId="0" fontId="1" fillId="3" borderId="3" xfId="0" applyNumberFormat="1" applyFont="1" applyFill="1" applyBorder="1" applyAlignment="1" applyProtection="1">
      <alignment horizontal="center" vertical="center" wrapText="1"/>
      <protection/>
    </xf>
    <xf numFmtId="0" fontId="1" fillId="3" borderId="47" xfId="0" applyNumberFormat="1" applyFont="1" applyFill="1" applyBorder="1" applyAlignment="1" applyProtection="1">
      <alignment horizontal="left" vertical="center" wrapText="1"/>
      <protection/>
    </xf>
    <xf numFmtId="0" fontId="7" fillId="4" borderId="71" xfId="0" applyNumberFormat="1" applyFont="1" applyFill="1" applyBorder="1" applyAlignment="1" applyProtection="1">
      <alignment horizontal="center" vertical="center" wrapText="1"/>
      <protection/>
    </xf>
    <xf numFmtId="4" fontId="1" fillId="4" borderId="71" xfId="0" applyNumberFormat="1" applyFont="1" applyFill="1" applyBorder="1" applyAlignment="1" applyProtection="1">
      <alignment horizontal="right" vertical="center" wrapText="1"/>
      <protection/>
    </xf>
    <xf numFmtId="0" fontId="1" fillId="4" borderId="70" xfId="0" applyNumberFormat="1" applyFont="1" applyFill="1" applyBorder="1" applyAlignment="1" applyProtection="1">
      <alignment horizontal="left" vertical="center" wrapText="1"/>
      <protection/>
    </xf>
    <xf numFmtId="0" fontId="1" fillId="0" borderId="57" xfId="0" applyNumberFormat="1" applyFont="1" applyFill="1" applyBorder="1" applyAlignment="1" applyProtection="1">
      <alignment horizontal="left" vertical="center" wrapText="1"/>
      <protection/>
    </xf>
    <xf numFmtId="0" fontId="7" fillId="4" borderId="65" xfId="0" applyNumberFormat="1" applyFont="1" applyFill="1" applyBorder="1" applyAlignment="1" applyProtection="1">
      <alignment horizontal="center" vertical="center" wrapText="1"/>
      <protection/>
    </xf>
    <xf numFmtId="0" fontId="5" fillId="3" borderId="33" xfId="0" applyNumberFormat="1" applyFont="1" applyFill="1" applyBorder="1" applyAlignment="1" applyProtection="1">
      <alignment horizontal="center" vertical="center" wrapText="1"/>
      <protection/>
    </xf>
    <xf numFmtId="0" fontId="5" fillId="3" borderId="47" xfId="0" applyNumberFormat="1" applyFont="1" applyFill="1" applyBorder="1" applyAlignment="1" applyProtection="1">
      <alignment horizontal="left" vertical="center" wrapText="1"/>
      <protection/>
    </xf>
    <xf numFmtId="0" fontId="5" fillId="3" borderId="71" xfId="0" applyNumberFormat="1" applyFont="1" applyFill="1" applyBorder="1" applyAlignment="1" applyProtection="1">
      <alignment horizontal="center" vertical="center" wrapText="1"/>
      <protection/>
    </xf>
    <xf numFmtId="10" fontId="6" fillId="3" borderId="5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Alignment="1">
      <alignment vertical="center"/>
    </xf>
    <xf numFmtId="0" fontId="10" fillId="0" borderId="30" xfId="0" applyNumberFormat="1" applyFont="1" applyFill="1" applyBorder="1" applyAlignment="1" applyProtection="1">
      <alignment vertical="center" wrapText="1"/>
      <protection/>
    </xf>
    <xf numFmtId="0" fontId="10" fillId="0" borderId="31" xfId="0" applyNumberFormat="1" applyFont="1" applyFill="1" applyBorder="1" applyAlignment="1" applyProtection="1">
      <alignment vertical="center" wrapText="1"/>
      <protection/>
    </xf>
    <xf numFmtId="0" fontId="10" fillId="3" borderId="33" xfId="0" applyNumberFormat="1" applyFont="1" applyFill="1" applyBorder="1" applyAlignment="1" applyProtection="1">
      <alignment vertical="center" wrapText="1"/>
      <protection/>
    </xf>
    <xf numFmtId="0" fontId="15" fillId="3" borderId="33" xfId="0" applyFont="1" applyFill="1" applyBorder="1" applyAlignment="1">
      <alignment vertical="center"/>
    </xf>
    <xf numFmtId="0" fontId="15" fillId="3" borderId="5" xfId="0" applyFont="1" applyFill="1" applyBorder="1" applyAlignment="1">
      <alignment horizontal="center" vertical="center"/>
    </xf>
    <xf numFmtId="4" fontId="10" fillId="3" borderId="56" xfId="0" applyNumberFormat="1" applyFont="1" applyFill="1" applyBorder="1" applyAlignment="1" applyProtection="1">
      <alignment horizontal="right" vertical="center" wrapText="1"/>
      <protection/>
    </xf>
    <xf numFmtId="10" fontId="15" fillId="3" borderId="6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2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10" fontId="6" fillId="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center" wrapText="1"/>
    </xf>
    <xf numFmtId="10" fontId="6" fillId="0" borderId="10" xfId="0" applyNumberFormat="1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49" fontId="18" fillId="4" borderId="5" xfId="0" applyNumberFormat="1" applyFont="1" applyFill="1" applyBorder="1" applyAlignment="1">
      <alignment horizontal="center" vertical="center" wrapText="1"/>
    </xf>
    <xf numFmtId="49" fontId="0" fillId="3" borderId="33" xfId="0" applyNumberFormat="1" applyFont="1" applyFill="1" applyBorder="1" applyAlignment="1">
      <alignment horizontal="center" vertical="center" wrapText="1"/>
    </xf>
    <xf numFmtId="49" fontId="18" fillId="3" borderId="33" xfId="0" applyNumberFormat="1" applyFont="1" applyFill="1" applyBorder="1" applyAlignment="1">
      <alignment horizontal="center" vertical="center" wrapText="1"/>
    </xf>
    <xf numFmtId="2" fontId="0" fillId="3" borderId="10" xfId="0" applyNumberFormat="1" applyFont="1" applyFill="1" applyBorder="1" applyAlignment="1">
      <alignment vertical="center" wrapText="1"/>
    </xf>
    <xf numFmtId="2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vertical="center" wrapText="1"/>
    </xf>
    <xf numFmtId="10" fontId="18" fillId="0" borderId="10" xfId="0" applyNumberFormat="1" applyFont="1" applyBorder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1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2" fontId="0" fillId="0" borderId="29" xfId="0" applyNumberFormat="1" applyFont="1" applyBorder="1" applyAlignment="1">
      <alignment vertical="center" wrapText="1"/>
    </xf>
    <xf numFmtId="0" fontId="1" fillId="4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10" fontId="0" fillId="0" borderId="10" xfId="0" applyNumberFormat="1" applyFont="1" applyBorder="1" applyAlignment="1">
      <alignment vertical="center" wrapText="1"/>
    </xf>
    <xf numFmtId="49" fontId="0" fillId="3" borderId="10" xfId="0" applyNumberFormat="1" applyFont="1" applyFill="1" applyBorder="1" applyAlignment="1">
      <alignment horizontal="center" vertical="center" wrapText="1"/>
    </xf>
    <xf numFmtId="2" fontId="0" fillId="3" borderId="29" xfId="0" applyNumberFormat="1" applyFont="1" applyFill="1" applyBorder="1" applyAlignment="1">
      <alignment vertical="center" wrapText="1"/>
    </xf>
    <xf numFmtId="2" fontId="0" fillId="3" borderId="10" xfId="0" applyNumberFormat="1" applyFont="1" applyFill="1" applyBorder="1" applyAlignment="1">
      <alignment horizontal="left" vertical="center" wrapText="1"/>
    </xf>
    <xf numFmtId="4" fontId="6" fillId="3" borderId="10" xfId="0" applyNumberFormat="1" applyFont="1" applyFill="1" applyBorder="1" applyAlignment="1">
      <alignment vertical="center" wrapText="1"/>
    </xf>
    <xf numFmtId="10" fontId="6" fillId="3" borderId="10" xfId="0" applyNumberFormat="1" applyFont="1" applyFill="1" applyBorder="1" applyAlignment="1">
      <alignment vertical="center" wrapText="1"/>
    </xf>
    <xf numFmtId="49" fontId="6" fillId="4" borderId="24" xfId="0" applyNumberFormat="1" applyFont="1" applyFill="1" applyBorder="1" applyAlignment="1">
      <alignment horizontal="center" vertical="center" wrapText="1"/>
    </xf>
    <xf numFmtId="2" fontId="6" fillId="3" borderId="29" xfId="0" applyNumberFormat="1" applyFont="1" applyFill="1" applyBorder="1" applyAlignment="1">
      <alignment vertical="center" wrapText="1"/>
    </xf>
    <xf numFmtId="2" fontId="6" fillId="3" borderId="10" xfId="0" applyNumberFormat="1" applyFont="1" applyFill="1" applyBorder="1" applyAlignment="1">
      <alignment horizontal="left" vertical="center" wrapText="1"/>
    </xf>
    <xf numFmtId="4" fontId="15" fillId="3" borderId="10" xfId="0" applyNumberFormat="1" applyFont="1" applyFill="1" applyBorder="1" applyAlignment="1">
      <alignment vertical="center" wrapText="1"/>
    </xf>
    <xf numFmtId="10" fontId="15" fillId="3" borderId="10" xfId="0" applyNumberFormat="1" applyFont="1" applyFill="1" applyBorder="1" applyAlignment="1">
      <alignment vertical="center" wrapText="1"/>
    </xf>
    <xf numFmtId="49" fontId="6" fillId="3" borderId="30" xfId="0" applyNumberFormat="1" applyFont="1" applyFill="1" applyBorder="1" applyAlignment="1">
      <alignment horizontal="center" vertical="center" wrapText="1"/>
    </xf>
    <xf numFmtId="49" fontId="6" fillId="3" borderId="31" xfId="0" applyNumberFormat="1" applyFont="1" applyFill="1" applyBorder="1" applyAlignment="1">
      <alignment horizontal="center" vertical="center" wrapText="1"/>
    </xf>
    <xf numFmtId="49" fontId="6" fillId="3" borderId="34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49" fontId="0" fillId="4" borderId="5" xfId="0" applyNumberFormat="1" applyFont="1" applyFill="1" applyBorder="1" applyAlignment="1">
      <alignment horizontal="center" vertical="center" wrapText="1"/>
    </xf>
    <xf numFmtId="49" fontId="0" fillId="3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49" fontId="0" fillId="0" borderId="59" xfId="0" applyNumberFormat="1" applyFont="1" applyBorder="1" applyAlignment="1">
      <alignment horizontal="center" vertical="center" wrapText="1"/>
    </xf>
    <xf numFmtId="49" fontId="18" fillId="3" borderId="29" xfId="0" applyNumberFormat="1" applyFont="1" applyFill="1" applyBorder="1" applyAlignment="1">
      <alignment horizontal="center" vertical="center" wrapText="1"/>
    </xf>
    <xf numFmtId="2" fontId="0" fillId="0" borderId="33" xfId="0" applyNumberFormat="1" applyFont="1" applyBorder="1" applyAlignment="1">
      <alignment vertical="center" wrapText="1"/>
    </xf>
    <xf numFmtId="49" fontId="6" fillId="4" borderId="34" xfId="0" applyNumberFormat="1" applyFont="1" applyFill="1" applyBorder="1" applyAlignment="1">
      <alignment horizontal="center" vertical="center" wrapText="1"/>
    </xf>
    <xf numFmtId="49" fontId="6" fillId="3" borderId="35" xfId="0" applyNumberFormat="1" applyFont="1" applyFill="1" applyBorder="1" applyAlignment="1">
      <alignment horizontal="center" vertical="center" wrapText="1"/>
    </xf>
    <xf numFmtId="0" fontId="5" fillId="3" borderId="55" xfId="0" applyNumberFormat="1" applyFont="1" applyFill="1" applyBorder="1" applyAlignment="1" applyProtection="1">
      <alignment horizontal="left" vertical="center" wrapText="1"/>
      <protection/>
    </xf>
    <xf numFmtId="49" fontId="6" fillId="3" borderId="29" xfId="0" applyNumberFormat="1" applyFont="1" applyFill="1" applyBorder="1" applyAlignment="1">
      <alignment horizontal="center" vertical="center" wrapText="1"/>
    </xf>
    <xf numFmtId="2" fontId="0" fillId="0" borderId="35" xfId="0" applyNumberFormat="1" applyFont="1" applyBorder="1" applyAlignment="1">
      <alignment vertical="center" wrapText="1"/>
    </xf>
    <xf numFmtId="49" fontId="18" fillId="0" borderId="30" xfId="0" applyNumberFormat="1" applyFont="1" applyBorder="1" applyAlignment="1">
      <alignment horizontal="center" vertical="center" wrapText="1"/>
    </xf>
    <xf numFmtId="49" fontId="0" fillId="3" borderId="35" xfId="0" applyNumberFormat="1" applyFont="1" applyFill="1" applyBorder="1" applyAlignment="1">
      <alignment horizontal="center" vertical="center" wrapText="1"/>
    </xf>
    <xf numFmtId="49" fontId="18" fillId="3" borderId="31" xfId="0" applyNumberFormat="1" applyFont="1" applyFill="1" applyBorder="1" applyAlignment="1">
      <alignment horizontal="center" vertical="center" wrapText="1"/>
    </xf>
    <xf numFmtId="0" fontId="1" fillId="3" borderId="29" xfId="0" applyNumberFormat="1" applyFont="1" applyFill="1" applyBorder="1" applyAlignment="1" applyProtection="1">
      <alignment horizontal="left" vertical="center" wrapText="1"/>
      <protection/>
    </xf>
    <xf numFmtId="2" fontId="18" fillId="0" borderId="34" xfId="0" applyNumberFormat="1" applyFont="1" applyBorder="1" applyAlignment="1">
      <alignment horizontal="left" vertical="center" wrapText="1"/>
    </xf>
    <xf numFmtId="4" fontId="18" fillId="0" borderId="34" xfId="0" applyNumberFormat="1" applyFont="1" applyBorder="1" applyAlignment="1">
      <alignment vertical="center" wrapText="1"/>
    </xf>
    <xf numFmtId="10" fontId="18" fillId="0" borderId="34" xfId="0" applyNumberFormat="1" applyFont="1" applyBorder="1" applyAlignment="1">
      <alignment vertical="center" wrapText="1"/>
    </xf>
    <xf numFmtId="2" fontId="6" fillId="3" borderId="5" xfId="0" applyNumberFormat="1" applyFont="1" applyFill="1" applyBorder="1" applyAlignment="1">
      <alignment vertical="center" wrapText="1"/>
    </xf>
    <xf numFmtId="2" fontId="6" fillId="3" borderId="5" xfId="0" applyNumberFormat="1" applyFont="1" applyFill="1" applyBorder="1" applyAlignment="1">
      <alignment horizontal="left" vertical="center" wrapText="1"/>
    </xf>
    <xf numFmtId="4" fontId="15" fillId="3" borderId="5" xfId="0" applyNumberFormat="1" applyFont="1" applyFill="1" applyBorder="1" applyAlignment="1">
      <alignment vertical="center" wrapText="1"/>
    </xf>
    <xf numFmtId="10" fontId="15" fillId="3" borderId="5" xfId="0" applyNumberFormat="1" applyFont="1" applyFill="1" applyBorder="1" applyAlignment="1">
      <alignment vertical="center" wrapText="1"/>
    </xf>
    <xf numFmtId="49" fontId="19" fillId="3" borderId="36" xfId="0" applyNumberFormat="1" applyFont="1" applyFill="1" applyBorder="1" applyAlignment="1">
      <alignment horizontal="center" vertical="center" wrapText="1"/>
    </xf>
    <xf numFmtId="49" fontId="19" fillId="3" borderId="37" xfId="0" applyNumberFormat="1" applyFont="1" applyFill="1" applyBorder="1" applyAlignment="1">
      <alignment horizontal="center" vertical="center" wrapText="1"/>
    </xf>
    <xf numFmtId="4" fontId="15" fillId="3" borderId="62" xfId="0" applyNumberFormat="1" applyFont="1" applyFill="1" applyBorder="1" applyAlignment="1">
      <alignment vertical="center" wrapText="1"/>
    </xf>
    <xf numFmtId="4" fontId="15" fillId="3" borderId="72" xfId="0" applyNumberFormat="1" applyFont="1" applyFill="1" applyBorder="1" applyAlignment="1">
      <alignment vertical="center" wrapText="1"/>
    </xf>
    <xf numFmtId="10" fontId="15" fillId="3" borderId="73" xfId="0" applyNumberFormat="1" applyFont="1" applyFill="1" applyBorder="1" applyAlignment="1">
      <alignment vertical="center" wrapText="1"/>
    </xf>
    <xf numFmtId="2" fontId="0" fillId="0" borderId="0" xfId="0" applyNumberFormat="1" applyFont="1" applyAlignment="1">
      <alignment horizontal="left" vertical="center" wrapText="1"/>
    </xf>
    <xf numFmtId="4" fontId="0" fillId="0" borderId="0" xfId="0" applyNumberFormat="1" applyFont="1" applyBorder="1" applyAlignment="1">
      <alignment vertical="center" wrapText="1"/>
    </xf>
    <xf numFmtId="10" fontId="0" fillId="0" borderId="0" xfId="0" applyNumberFormat="1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vertical="center" wrapText="1"/>
    </xf>
    <xf numFmtId="10" fontId="0" fillId="0" borderId="0" xfId="0" applyNumberFormat="1" applyFill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" fontId="20" fillId="0" borderId="0" xfId="0" applyNumberFormat="1" applyFont="1" applyAlignment="1">
      <alignment vertical="center" wrapText="1"/>
    </xf>
    <xf numFmtId="10" fontId="20" fillId="0" borderId="0" xfId="0" applyNumberFormat="1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10" fontId="6" fillId="2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33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vertical="center" wrapText="1"/>
    </xf>
    <xf numFmtId="10" fontId="0" fillId="0" borderId="10" xfId="0" applyNumberFormat="1" applyFont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49" fontId="18" fillId="0" borderId="30" xfId="0" applyNumberFormat="1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 wrapText="1"/>
    </xf>
    <xf numFmtId="49" fontId="18" fillId="3" borderId="29" xfId="0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 wrapText="1"/>
    </xf>
    <xf numFmtId="4" fontId="18" fillId="4" borderId="10" xfId="0" applyNumberFormat="1" applyFont="1" applyFill="1" applyBorder="1" applyAlignment="1">
      <alignment horizontal="center" vertical="center" wrapText="1"/>
    </xf>
    <xf numFmtId="4" fontId="19" fillId="4" borderId="10" xfId="0" applyNumberFormat="1" applyFont="1" applyFill="1" applyBorder="1" applyAlignment="1">
      <alignment vertical="center" wrapText="1"/>
    </xf>
    <xf numFmtId="10" fontId="18" fillId="0" borderId="10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10" fontId="0" fillId="0" borderId="0" xfId="0" applyNumberFormat="1" applyFont="1" applyFill="1" applyBorder="1" applyAlignment="1">
      <alignment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1" fillId="4" borderId="10" xfId="0" applyNumberFormat="1" applyFont="1" applyFill="1" applyBorder="1" applyAlignment="1" applyProtection="1">
      <alignment horizontal="center" vertical="center" wrapText="1"/>
      <protection/>
    </xf>
    <xf numFmtId="4" fontId="1" fillId="4" borderId="32" xfId="0" applyNumberFormat="1" applyFont="1" applyFill="1" applyBorder="1" applyAlignment="1" applyProtection="1">
      <alignment horizontal="right" vertical="center" wrapText="1"/>
      <protection/>
    </xf>
    <xf numFmtId="4" fontId="0" fillId="4" borderId="5" xfId="0" applyNumberFormat="1" applyFont="1" applyFill="1" applyBorder="1" applyAlignment="1">
      <alignment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0" fillId="3" borderId="10" xfId="0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 wrapText="1"/>
    </xf>
    <xf numFmtId="4" fontId="0" fillId="3" borderId="10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vertical="center" wrapText="1"/>
    </xf>
    <xf numFmtId="10" fontId="18" fillId="3" borderId="10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15" fillId="3" borderId="10" xfId="0" applyNumberFormat="1" applyFont="1" applyFill="1" applyBorder="1" applyAlignment="1">
      <alignment vertical="center" wrapText="1"/>
    </xf>
    <xf numFmtId="10" fontId="19" fillId="3" borderId="10" xfId="0" applyNumberFormat="1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49" fontId="6" fillId="3" borderId="34" xfId="0" applyNumberFormat="1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4" borderId="16" xfId="0" applyNumberFormat="1" applyFont="1" applyFill="1" applyBorder="1" applyAlignment="1" applyProtection="1">
      <alignment horizontal="center" vertical="center" wrapText="1"/>
      <protection/>
    </xf>
    <xf numFmtId="4" fontId="1" fillId="4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4" borderId="56" xfId="0" applyNumberFormat="1" applyFont="1" applyFill="1" applyBorder="1" applyAlignment="1" applyProtection="1">
      <alignment horizontal="center" vertical="center" wrapText="1"/>
      <protection/>
    </xf>
    <xf numFmtId="4" fontId="1" fillId="4" borderId="48" xfId="0" applyNumberFormat="1" applyFont="1" applyFill="1" applyBorder="1" applyAlignment="1" applyProtection="1">
      <alignment horizontal="right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4" fontId="1" fillId="4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" fontId="1" fillId="4" borderId="38" xfId="0" applyNumberFormat="1" applyFont="1" applyFill="1" applyBorder="1" applyAlignment="1" applyProtection="1">
      <alignment horizontal="right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4" fontId="1" fillId="4" borderId="14" xfId="0" applyNumberFormat="1" applyFont="1" applyFill="1" applyBorder="1" applyAlignment="1" applyProtection="1">
      <alignment horizontal="right" vertical="center" wrapText="1"/>
      <protection/>
    </xf>
    <xf numFmtId="0" fontId="6" fillId="3" borderId="5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vertical="center" wrapText="1"/>
    </xf>
    <xf numFmtId="0" fontId="0" fillId="3" borderId="33" xfId="0" applyFont="1" applyFill="1" applyBorder="1" applyAlignment="1">
      <alignment horizontal="center" vertical="center" wrapText="1"/>
    </xf>
    <xf numFmtId="4" fontId="19" fillId="4" borderId="10" xfId="0" applyNumberFormat="1" applyFont="1" applyFill="1" applyBorder="1" applyAlignment="1">
      <alignment horizontal="center" vertical="center" wrapText="1"/>
    </xf>
    <xf numFmtId="4" fontId="18" fillId="4" borderId="10" xfId="0" applyNumberFormat="1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right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 applyProtection="1">
      <alignment horizontal="left" vertical="center" wrapText="1"/>
      <protection/>
    </xf>
    <xf numFmtId="4" fontId="1" fillId="4" borderId="49" xfId="0" applyNumberFormat="1" applyFont="1" applyFill="1" applyBorder="1" applyAlignment="1" applyProtection="1">
      <alignment horizontal="right" vertical="center" wrapText="1"/>
      <protection/>
    </xf>
    <xf numFmtId="0" fontId="6" fillId="0" borderId="24" xfId="0" applyFont="1" applyFill="1" applyBorder="1" applyAlignment="1">
      <alignment vertical="center" wrapText="1"/>
    </xf>
    <xf numFmtId="0" fontId="0" fillId="4" borderId="34" xfId="0" applyFont="1" applyFill="1" applyBorder="1" applyAlignment="1">
      <alignment horizontal="center" vertical="center" wrapText="1"/>
    </xf>
    <xf numFmtId="49" fontId="0" fillId="4" borderId="29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3" borderId="45" xfId="0" applyNumberFormat="1" applyFont="1" applyFill="1" applyBorder="1" applyAlignment="1" applyProtection="1">
      <alignment horizontal="center" vertical="center" wrapText="1"/>
      <protection/>
    </xf>
    <xf numFmtId="0" fontId="1" fillId="3" borderId="3" xfId="0" applyNumberFormat="1" applyFont="1" applyFill="1" applyBorder="1" applyAlignment="1" applyProtection="1">
      <alignment horizontal="center" vertical="center" wrapText="1"/>
      <protection/>
    </xf>
    <xf numFmtId="0" fontId="1" fillId="3" borderId="43" xfId="0" applyNumberFormat="1" applyFont="1" applyFill="1" applyBorder="1" applyAlignment="1" applyProtection="1">
      <alignment vertical="center" wrapText="1"/>
      <protection/>
    </xf>
    <xf numFmtId="0" fontId="1" fillId="4" borderId="9" xfId="0" applyNumberFormat="1" applyFont="1" applyFill="1" applyBorder="1" applyAlignment="1" applyProtection="1">
      <alignment horizontal="center" vertical="center" wrapText="1"/>
      <protection/>
    </xf>
    <xf numFmtId="4" fontId="1" fillId="4" borderId="8" xfId="0" applyNumberFormat="1" applyFont="1" applyFill="1" applyBorder="1" applyAlignment="1" applyProtection="1">
      <alignment horizontal="right" vertical="center" wrapText="1"/>
      <protection/>
    </xf>
    <xf numFmtId="10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4" borderId="34" xfId="0" applyNumberFormat="1" applyFont="1" applyFill="1" applyBorder="1" applyAlignment="1">
      <alignment horizontal="right" vertical="center" wrapText="1"/>
    </xf>
    <xf numFmtId="0" fontId="1" fillId="4" borderId="5" xfId="0" applyNumberFormat="1" applyFont="1" applyFill="1" applyBorder="1" applyAlignment="1" applyProtection="1">
      <alignment horizontal="center" vertical="center" wrapText="1"/>
      <protection/>
    </xf>
    <xf numFmtId="4" fontId="1" fillId="4" borderId="56" xfId="0" applyNumberFormat="1" applyFont="1" applyFill="1" applyBorder="1" applyAlignment="1" applyProtection="1">
      <alignment horizontal="right" vertical="center" wrapText="1"/>
      <protection/>
    </xf>
    <xf numFmtId="4" fontId="0" fillId="4" borderId="30" xfId="0" applyNumberFormat="1" applyFont="1" applyFill="1" applyBorder="1" applyAlignment="1">
      <alignment horizontal="right" vertical="center" wrapText="1"/>
    </xf>
    <xf numFmtId="4" fontId="1" fillId="4" borderId="10" xfId="0" applyNumberFormat="1" applyFont="1" applyFill="1" applyBorder="1" applyAlignment="1" applyProtection="1">
      <alignment horizontal="right" vertical="center" wrapText="1"/>
      <protection/>
    </xf>
    <xf numFmtId="4" fontId="0" fillId="4" borderId="10" xfId="0" applyNumberFormat="1" applyFont="1" applyFill="1" applyBorder="1" applyAlignment="1">
      <alignment horizontal="right" vertical="center" wrapText="1"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3" borderId="10" xfId="0" applyNumberFormat="1" applyFont="1" applyFill="1" applyBorder="1" applyAlignment="1" applyProtection="1">
      <alignment horizontal="center" vertical="center" wrapText="1"/>
      <protection/>
    </xf>
    <xf numFmtId="0" fontId="5" fillId="3" borderId="32" xfId="0" applyNumberFormat="1" applyFont="1" applyFill="1" applyBorder="1" applyAlignment="1" applyProtection="1">
      <alignment horizontal="left" vertical="center" wrapText="1"/>
      <protection/>
    </xf>
    <xf numFmtId="0" fontId="5" fillId="3" borderId="38" xfId="0" applyNumberFormat="1" applyFont="1" applyFill="1" applyBorder="1" applyAlignment="1" applyProtection="1">
      <alignment horizontal="center" vertical="center" wrapText="1"/>
      <protection/>
    </xf>
    <xf numFmtId="4" fontId="5" fillId="3" borderId="66" xfId="0" applyNumberFormat="1" applyFont="1" applyFill="1" applyBorder="1" applyAlignment="1" applyProtection="1">
      <alignment horizontal="right" vertical="center" wrapText="1"/>
      <protection/>
    </xf>
    <xf numFmtId="10" fontId="6" fillId="3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Fill="1" applyBorder="1" applyAlignment="1">
      <alignment vertical="center" wrapText="1"/>
    </xf>
    <xf numFmtId="0" fontId="17" fillId="0" borderId="34" xfId="0" applyNumberFormat="1" applyFont="1" applyFill="1" applyBorder="1" applyAlignment="1" applyProtection="1">
      <alignment horizontal="center" vertical="center" wrapText="1"/>
      <protection/>
    </xf>
    <xf numFmtId="0" fontId="17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3" borderId="26" xfId="0" applyNumberFormat="1" applyFont="1" applyFill="1" applyBorder="1" applyAlignment="1" applyProtection="1">
      <alignment horizontal="center" vertical="center" wrapText="1"/>
      <protection/>
    </xf>
    <xf numFmtId="0" fontId="10" fillId="3" borderId="41" xfId="0" applyNumberFormat="1" applyFont="1" applyFill="1" applyBorder="1" applyAlignment="1" applyProtection="1">
      <alignment horizontal="left" vertical="center" wrapText="1"/>
      <protection/>
    </xf>
    <xf numFmtId="0" fontId="10" fillId="3" borderId="27" xfId="0" applyNumberFormat="1" applyFont="1" applyFill="1" applyBorder="1" applyAlignment="1" applyProtection="1">
      <alignment horizontal="center" vertical="center" wrapText="1"/>
      <protection/>
    </xf>
    <xf numFmtId="4" fontId="10" fillId="3" borderId="48" xfId="0" applyNumberFormat="1" applyFont="1" applyFill="1" applyBorder="1" applyAlignment="1" applyProtection="1">
      <alignment horizontal="right" vertical="center" wrapText="1"/>
      <protection/>
    </xf>
    <xf numFmtId="4" fontId="10" fillId="3" borderId="61" xfId="0" applyNumberFormat="1" applyFont="1" applyFill="1" applyBorder="1" applyAlignment="1" applyProtection="1">
      <alignment horizontal="right" vertical="center" wrapText="1"/>
      <protection/>
    </xf>
    <xf numFmtId="10" fontId="15" fillId="3" borderId="10" xfId="0" applyNumberFormat="1" applyFont="1" applyFill="1" applyBorder="1" applyAlignment="1" applyProtection="1">
      <alignment horizontal="right" vertical="center" wrapText="1"/>
      <protection/>
    </xf>
    <xf numFmtId="0" fontId="0" fillId="3" borderId="34" xfId="0" applyFont="1" applyFill="1" applyBorder="1" applyAlignment="1">
      <alignment horizontal="center" vertical="center" wrapText="1"/>
    </xf>
    <xf numFmtId="4" fontId="0" fillId="4" borderId="10" xfId="0" applyNumberFormat="1" applyFont="1" applyFill="1" applyBorder="1" applyAlignment="1">
      <alignment horizontal="center" vertical="center" wrapText="1"/>
    </xf>
    <xf numFmtId="4" fontId="0" fillId="4" borderId="10" xfId="0" applyNumberFormat="1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49" fontId="18" fillId="3" borderId="35" xfId="0" applyNumberFormat="1" applyFont="1" applyFill="1" applyBorder="1" applyAlignment="1">
      <alignment horizontal="center" vertical="center" wrapText="1"/>
    </xf>
    <xf numFmtId="0" fontId="0" fillId="3" borderId="3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Font="1" applyFill="1" applyBorder="1" applyAlignment="1">
      <alignment horizontal="center"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70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left" vertical="center" wrapText="1"/>
      <protection/>
    </xf>
    <xf numFmtId="4" fontId="1" fillId="4" borderId="13" xfId="0" applyNumberFormat="1" applyFont="1" applyFill="1" applyBorder="1" applyAlignment="1" applyProtection="1">
      <alignment horizontal="right" vertical="center" wrapText="1"/>
      <protection/>
    </xf>
    <xf numFmtId="0" fontId="18" fillId="4" borderId="30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vertical="center" wrapText="1"/>
    </xf>
    <xf numFmtId="4" fontId="18" fillId="3" borderId="10" xfId="0" applyNumberFormat="1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49" fontId="18" fillId="3" borderId="30" xfId="0" applyNumberFormat="1" applyFont="1" applyFill="1" applyBorder="1" applyAlignment="1">
      <alignment horizontal="center" vertical="center" wrapText="1"/>
    </xf>
    <xf numFmtId="0" fontId="18" fillId="3" borderId="30" xfId="0" applyFont="1" applyFill="1" applyBorder="1" applyAlignment="1">
      <alignment vertical="center" wrapText="1"/>
    </xf>
    <xf numFmtId="4" fontId="18" fillId="3" borderId="30" xfId="0" applyNumberFormat="1" applyFont="1" applyFill="1" applyBorder="1" applyAlignment="1">
      <alignment horizontal="center" vertical="center" wrapText="1"/>
    </xf>
    <xf numFmtId="4" fontId="15" fillId="3" borderId="30" xfId="0" applyNumberFormat="1" applyFont="1" applyFill="1" applyBorder="1" applyAlignment="1">
      <alignment vertical="center" wrapText="1"/>
    </xf>
    <xf numFmtId="10" fontId="19" fillId="3" borderId="5" xfId="0" applyNumberFormat="1" applyFont="1" applyFill="1" applyBorder="1" applyAlignment="1">
      <alignment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wrapText="1"/>
    </xf>
    <xf numFmtId="4" fontId="15" fillId="3" borderId="62" xfId="0" applyNumberFormat="1" applyFont="1" applyFill="1" applyBorder="1" applyAlignment="1">
      <alignment vertical="center" wrapText="1"/>
    </xf>
    <xf numFmtId="4" fontId="15" fillId="3" borderId="72" xfId="0" applyNumberFormat="1" applyFont="1" applyFill="1" applyBorder="1" applyAlignment="1">
      <alignment vertical="center" wrapText="1"/>
    </xf>
    <xf numFmtId="10" fontId="19" fillId="3" borderId="73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1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1" fillId="3" borderId="26" xfId="0" applyNumberFormat="1" applyFont="1" applyFill="1" applyBorder="1" applyAlignment="1" applyProtection="1">
      <alignment horizontal="center" vertical="center" wrapText="1"/>
      <protection/>
    </xf>
    <xf numFmtId="49" fontId="1" fillId="3" borderId="35" xfId="0" applyNumberFormat="1" applyFont="1" applyFill="1" applyBorder="1" applyAlignment="1" applyProtection="1">
      <alignment horizontal="center" vertical="center" wrapText="1"/>
      <protection/>
    </xf>
    <xf numFmtId="0" fontId="1" fillId="3" borderId="51" xfId="0" applyNumberFormat="1" applyFont="1" applyFill="1" applyBorder="1" applyAlignment="1" applyProtection="1">
      <alignment horizontal="center" vertical="center" wrapText="1"/>
      <protection/>
    </xf>
    <xf numFmtId="49" fontId="1" fillId="3" borderId="31" xfId="0" applyNumberFormat="1" applyFont="1" applyFill="1" applyBorder="1" applyAlignment="1" applyProtection="1">
      <alignment horizontal="center" vertical="center" wrapText="1"/>
      <protection/>
    </xf>
    <xf numFmtId="0" fontId="1" fillId="3" borderId="63" xfId="0" applyNumberFormat="1" applyFont="1" applyFill="1" applyBorder="1" applyAlignment="1" applyProtection="1">
      <alignment horizontal="center" vertical="center" wrapText="1"/>
      <protection/>
    </xf>
    <xf numFmtId="49" fontId="1" fillId="3" borderId="5" xfId="0" applyNumberFormat="1" applyFont="1" applyFill="1" applyBorder="1" applyAlignment="1" applyProtection="1">
      <alignment horizontal="center" vertical="center" wrapText="1"/>
      <protection/>
    </xf>
    <xf numFmtId="49" fontId="1" fillId="3" borderId="10" xfId="0" applyNumberFormat="1" applyFont="1" applyFill="1" applyBorder="1" applyAlignment="1" applyProtection="1">
      <alignment horizontal="center" vertical="center" wrapText="1"/>
      <protection/>
    </xf>
    <xf numFmtId="0" fontId="5" fillId="3" borderId="15" xfId="0" applyNumberFormat="1" applyFont="1" applyFill="1" applyBorder="1" applyAlignment="1" applyProtection="1">
      <alignment horizontal="center" vertical="center" wrapText="1"/>
      <protection/>
    </xf>
    <xf numFmtId="49" fontId="5" fillId="3" borderId="17" xfId="0" applyNumberFormat="1" applyFont="1" applyFill="1" applyBorder="1" applyAlignment="1" applyProtection="1">
      <alignment horizontal="center" vertical="center" wrapText="1"/>
      <protection/>
    </xf>
    <xf numFmtId="49" fontId="12" fillId="3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  <protection/>
    </xf>
    <xf numFmtId="10" fontId="6" fillId="3" borderId="5" xfId="0" applyNumberFormat="1" applyFont="1" applyFill="1" applyBorder="1" applyAlignment="1" applyProtection="1">
      <alignment horizontal="right" vertical="center" wrapText="1"/>
      <protection/>
    </xf>
    <xf numFmtId="0" fontId="11" fillId="3" borderId="10" xfId="0" applyNumberFormat="1" applyFont="1" applyFill="1" applyBorder="1" applyAlignment="1" applyProtection="1">
      <alignment horizontal="center" vertical="center" wrapText="1"/>
      <protection/>
    </xf>
    <xf numFmtId="4" fontId="10" fillId="3" borderId="10" xfId="0" applyNumberFormat="1" applyFont="1" applyFill="1" applyBorder="1" applyAlignment="1" applyProtection="1">
      <alignment horizontal="right" vertical="center" wrapText="1"/>
      <protection/>
    </xf>
    <xf numFmtId="10" fontId="15" fillId="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vertical="center" wrapText="1"/>
    </xf>
    <xf numFmtId="0" fontId="10" fillId="3" borderId="5" xfId="0" applyNumberFormat="1" applyFont="1" applyFill="1" applyBorder="1" applyAlignment="1" applyProtection="1">
      <alignment horizontal="center" vertical="center" wrapText="1"/>
      <protection/>
    </xf>
    <xf numFmtId="0" fontId="10" fillId="3" borderId="47" xfId="0" applyNumberFormat="1" applyFont="1" applyFill="1" applyBorder="1" applyAlignment="1" applyProtection="1">
      <alignment horizontal="left" vertical="center" wrapText="1"/>
      <protection/>
    </xf>
    <xf numFmtId="0" fontId="12" fillId="3" borderId="71" xfId="0" applyNumberFormat="1" applyFont="1" applyFill="1" applyBorder="1" applyAlignment="1" applyProtection="1">
      <alignment horizontal="center" vertical="center" wrapText="1"/>
      <protection/>
    </xf>
    <xf numFmtId="4" fontId="10" fillId="3" borderId="71" xfId="0" applyNumberFormat="1" applyFont="1" applyFill="1" applyBorder="1" applyAlignment="1" applyProtection="1">
      <alignment horizontal="right" vertical="center" wrapText="1"/>
      <protection/>
    </xf>
    <xf numFmtId="0" fontId="5" fillId="3" borderId="3" xfId="0" applyNumberFormat="1" applyFont="1" applyFill="1" applyBorder="1" applyAlignment="1" applyProtection="1">
      <alignment horizontal="center" vertical="center" wrapText="1"/>
      <protection/>
    </xf>
    <xf numFmtId="0" fontId="1" fillId="3" borderId="43" xfId="0" applyNumberFormat="1" applyFont="1" applyFill="1" applyBorder="1" applyAlignment="1" applyProtection="1">
      <alignment horizontal="center" vertical="center" wrapText="1"/>
      <protection/>
    </xf>
    <xf numFmtId="0" fontId="1" fillId="3" borderId="43" xfId="0" applyNumberFormat="1" applyFont="1" applyFill="1" applyBorder="1" applyAlignment="1" applyProtection="1">
      <alignment horizontal="left" vertical="center" wrapText="1"/>
      <protection/>
    </xf>
    <xf numFmtId="0" fontId="21" fillId="3" borderId="33" xfId="0" applyNumberFormat="1" applyFont="1" applyFill="1" applyBorder="1" applyAlignment="1" applyProtection="1">
      <alignment horizontal="center" vertical="center" wrapText="1"/>
      <protection/>
    </xf>
    <xf numFmtId="0" fontId="21" fillId="3" borderId="10" xfId="0" applyNumberFormat="1" applyFont="1" applyFill="1" applyBorder="1" applyAlignment="1" applyProtection="1">
      <alignment horizontal="center" vertical="center" wrapText="1"/>
      <protection/>
    </xf>
    <xf numFmtId="0" fontId="5" fillId="3" borderId="10" xfId="0" applyNumberFormat="1" applyFont="1" applyFill="1" applyBorder="1" applyAlignment="1" applyProtection="1">
      <alignment horizontal="left" vertical="center" wrapText="1"/>
      <protection/>
    </xf>
    <xf numFmtId="0" fontId="11" fillId="3" borderId="29" xfId="0" applyNumberFormat="1" applyFont="1" applyFill="1" applyBorder="1" applyAlignment="1" applyProtection="1">
      <alignment horizontal="right" vertical="center" wrapText="1"/>
      <protection/>
    </xf>
    <xf numFmtId="4" fontId="5" fillId="3" borderId="37" xfId="0" applyNumberFormat="1" applyFont="1" applyFill="1" applyBorder="1" applyAlignment="1" applyProtection="1">
      <alignment horizontal="right" vertical="center" wrapText="1"/>
      <protection/>
    </xf>
    <xf numFmtId="0" fontId="5" fillId="3" borderId="5" xfId="0" applyNumberFormat="1" applyFont="1" applyFill="1" applyBorder="1" applyAlignment="1" applyProtection="1">
      <alignment horizontal="left" vertical="center" wrapText="1"/>
      <protection/>
    </xf>
    <xf numFmtId="0" fontId="11" fillId="3" borderId="5" xfId="0" applyNumberFormat="1" applyFont="1" applyFill="1" applyBorder="1" applyAlignment="1" applyProtection="1">
      <alignment horizontal="right" vertical="center" wrapText="1"/>
      <protection/>
    </xf>
    <xf numFmtId="4" fontId="10" fillId="3" borderId="33" xfId="0" applyNumberFormat="1" applyFont="1" applyFill="1" applyBorder="1" applyAlignment="1" applyProtection="1">
      <alignment horizontal="right" vertical="center" wrapText="1"/>
      <protection/>
    </xf>
    <xf numFmtId="4" fontId="10" fillId="3" borderId="5" xfId="0" applyNumberFormat="1" applyFont="1" applyFill="1" applyBorder="1" applyAlignment="1" applyProtection="1">
      <alignment horizontal="right" vertical="center" wrapText="1"/>
      <protection/>
    </xf>
    <xf numFmtId="10" fontId="15" fillId="3" borderId="5" xfId="0" applyNumberFormat="1" applyFont="1" applyFill="1" applyBorder="1" applyAlignment="1" applyProtection="1">
      <alignment horizontal="right" vertical="center" wrapText="1"/>
      <protection/>
    </xf>
    <xf numFmtId="0" fontId="19" fillId="3" borderId="24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10" fontId="15" fillId="3" borderId="73" xfId="0" applyNumberFormat="1" applyFont="1" applyFill="1" applyBorder="1" applyAlignment="1" applyProtection="1">
      <alignment horizontal="right" vertical="center" wrapText="1"/>
      <protection/>
    </xf>
    <xf numFmtId="0" fontId="1" fillId="0" borderId="5" xfId="0" applyNumberFormat="1" applyFont="1" applyFill="1" applyBorder="1" applyAlignment="1" applyProtection="1">
      <alignment vertical="center" wrapText="1"/>
      <protection/>
    </xf>
    <xf numFmtId="4" fontId="8" fillId="3" borderId="10" xfId="0" applyNumberFormat="1" applyFont="1" applyFill="1" applyBorder="1" applyAlignment="1" applyProtection="1">
      <alignment horizontal="right" vertical="center" wrapText="1"/>
      <protection/>
    </xf>
    <xf numFmtId="10" fontId="21" fillId="3" borderId="10" xfId="0" applyNumberFormat="1" applyFont="1" applyFill="1" applyBorder="1" applyAlignment="1" applyProtection="1">
      <alignment horizontal="right" vertical="center" wrapText="1"/>
      <protection/>
    </xf>
    <xf numFmtId="10" fontId="17" fillId="3" borderId="10" xfId="0" applyNumberFormat="1" applyFont="1" applyFill="1" applyBorder="1" applyAlignment="1" applyProtection="1">
      <alignment horizontal="right" vertical="center" wrapText="1"/>
      <protection/>
    </xf>
    <xf numFmtId="0" fontId="1" fillId="3" borderId="34" xfId="0" applyNumberFormat="1" applyFont="1" applyFill="1" applyBorder="1" applyAlignment="1" applyProtection="1">
      <alignment vertical="center" wrapText="1"/>
      <protection/>
    </xf>
    <xf numFmtId="49" fontId="5" fillId="3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10" fontId="8" fillId="3" borderId="10" xfId="0" applyNumberFormat="1" applyFont="1" applyFill="1" applyBorder="1" applyAlignment="1" applyProtection="1">
      <alignment horizontal="right" vertical="center" wrapText="1"/>
      <protection/>
    </xf>
    <xf numFmtId="49" fontId="1" fillId="3" borderId="33" xfId="0" applyNumberFormat="1" applyFont="1" applyFill="1" applyBorder="1" applyAlignment="1" applyProtection="1">
      <alignment horizontal="center" vertical="center" wrapText="1"/>
      <protection/>
    </xf>
    <xf numFmtId="49" fontId="7" fillId="3" borderId="5" xfId="0" applyNumberFormat="1" applyFont="1" applyFill="1" applyBorder="1" applyAlignment="1" applyProtection="1">
      <alignment horizontal="center" vertical="center" wrapText="1"/>
      <protection/>
    </xf>
    <xf numFmtId="4" fontId="8" fillId="3" borderId="29" xfId="0" applyNumberFormat="1" applyFont="1" applyFill="1" applyBorder="1" applyAlignment="1" applyProtection="1">
      <alignment horizontal="right" vertical="center" wrapText="1"/>
      <protection/>
    </xf>
    <xf numFmtId="4" fontId="10" fillId="3" borderId="0" xfId="0" applyNumberFormat="1" applyFont="1" applyFill="1" applyBorder="1" applyAlignment="1" applyProtection="1">
      <alignment horizontal="right" vertical="center" wrapText="1"/>
      <protection/>
    </xf>
    <xf numFmtId="4" fontId="15" fillId="3" borderId="74" xfId="0" applyNumberFormat="1" applyFont="1" applyFill="1" applyBorder="1" applyAlignment="1">
      <alignment vertical="center" wrapText="1"/>
    </xf>
    <xf numFmtId="0" fontId="1" fillId="0" borderId="31" xfId="0" applyNumberFormat="1" applyFont="1" applyFill="1" applyBorder="1" applyAlignment="1" applyProtection="1">
      <alignment vertical="center" wrapText="1"/>
      <protection/>
    </xf>
    <xf numFmtId="0" fontId="1" fillId="0" borderId="35" xfId="0" applyNumberFormat="1" applyFont="1" applyFill="1" applyBorder="1" applyAlignment="1" applyProtection="1">
      <alignment vertical="center" wrapText="1"/>
      <protection/>
    </xf>
    <xf numFmtId="0" fontId="1" fillId="3" borderId="59" xfId="0" applyNumberFormat="1" applyFont="1" applyFill="1" applyBorder="1" applyAlignment="1" applyProtection="1">
      <alignment vertical="center" wrapText="1"/>
      <protection/>
    </xf>
    <xf numFmtId="0" fontId="5" fillId="3" borderId="21" xfId="0" applyNumberFormat="1" applyFont="1" applyFill="1" applyBorder="1" applyAlignment="1" applyProtection="1">
      <alignment horizontal="center" vertical="center" wrapText="1"/>
      <protection/>
    </xf>
    <xf numFmtId="49" fontId="19" fillId="3" borderId="24" xfId="0" applyNumberFormat="1" applyFont="1" applyFill="1" applyBorder="1" applyAlignment="1">
      <alignment horizontal="center" vertical="center" wrapText="1"/>
    </xf>
    <xf numFmtId="49" fontId="19" fillId="3" borderId="5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49" fontId="23" fillId="2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" fontId="0" fillId="0" borderId="64" xfId="0" applyNumberForma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" fontId="4" fillId="3" borderId="39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" fontId="0" fillId="3" borderId="10" xfId="0" applyNumberFormat="1" applyFill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6" fillId="0" borderId="21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9" fontId="0" fillId="0" borderId="30" xfId="0" applyNumberFormat="1" applyBorder="1" applyAlignment="1">
      <alignment horizontal="center" vertical="center" wrapText="1"/>
    </xf>
    <xf numFmtId="0" fontId="18" fillId="3" borderId="10" xfId="0" applyFont="1" applyFill="1" applyBorder="1" applyAlignment="1">
      <alignment vertical="center" wrapText="1"/>
    </xf>
    <xf numFmtId="4" fontId="18" fillId="3" borderId="10" xfId="0" applyNumberFormat="1" applyFont="1" applyFill="1" applyBorder="1" applyAlignment="1">
      <alignment vertical="center" wrapText="1"/>
    </xf>
    <xf numFmtId="49" fontId="6" fillId="0" borderId="24" xfId="0" applyNumberFormat="1" applyFont="1" applyBorder="1" applyAlignment="1">
      <alignment vertical="center"/>
    </xf>
    <xf numFmtId="49" fontId="0" fillId="0" borderId="34" xfId="0" applyNumberFormat="1" applyBorder="1" applyAlignment="1">
      <alignment horizontal="center" vertical="center" wrapText="1"/>
    </xf>
    <xf numFmtId="49" fontId="0" fillId="3" borderId="34" xfId="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4" fontId="0" fillId="3" borderId="10" xfId="0" applyNumberFormat="1" applyFill="1" applyBorder="1" applyAlignment="1">
      <alignment vertical="center" wrapText="1"/>
    </xf>
    <xf numFmtId="49" fontId="6" fillId="0" borderId="3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9" fontId="6" fillId="0" borderId="34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49" fontId="6" fillId="0" borderId="5" xfId="0" applyNumberFormat="1" applyFont="1" applyBorder="1" applyAlignment="1">
      <alignment vertical="center" wrapText="1"/>
    </xf>
    <xf numFmtId="49" fontId="6" fillId="0" borderId="33" xfId="0" applyNumberFormat="1" applyFont="1" applyBorder="1" applyAlignment="1">
      <alignment vertical="center" wrapText="1"/>
    </xf>
    <xf numFmtId="49" fontId="6" fillId="0" borderId="31" xfId="0" applyNumberFormat="1" applyFont="1" applyBorder="1" applyAlignment="1">
      <alignment vertical="center" wrapText="1"/>
    </xf>
    <xf numFmtId="49" fontId="6" fillId="0" borderId="35" xfId="0" applyNumberFormat="1" applyFont="1" applyBorder="1" applyAlignment="1">
      <alignment vertical="center" wrapText="1"/>
    </xf>
    <xf numFmtId="49" fontId="0" fillId="0" borderId="29" xfId="0" applyNumberFormat="1" applyBorder="1" applyAlignment="1">
      <alignment horizontal="center" vertical="center" wrapText="1"/>
    </xf>
    <xf numFmtId="4" fontId="18" fillId="3" borderId="10" xfId="15" applyNumberFormat="1" applyFont="1" applyFill="1" applyBorder="1" applyAlignment="1">
      <alignment horizontal="right" vertical="center" wrapText="1"/>
    </xf>
    <xf numFmtId="49" fontId="6" fillId="3" borderId="33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49" fontId="0" fillId="0" borderId="31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" borderId="29" xfId="0" applyFill="1" applyBorder="1" applyAlignment="1">
      <alignment vertical="center" wrapText="1"/>
    </xf>
    <xf numFmtId="49" fontId="0" fillId="0" borderId="35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15" fillId="3" borderId="10" xfId="0" applyNumberFormat="1" applyFont="1" applyFill="1" applyBorder="1" applyAlignment="1">
      <alignment horizontal="right" vertical="center" wrapText="1"/>
    </xf>
    <xf numFmtId="0" fontId="6" fillId="3" borderId="34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4" fontId="15" fillId="3" borderId="10" xfId="15" applyNumberFormat="1" applyFont="1" applyFill="1" applyBorder="1" applyAlignment="1">
      <alignment horizontal="right" vertical="center" wrapText="1"/>
    </xf>
    <xf numFmtId="4" fontId="0" fillId="0" borderId="10" xfId="15" applyNumberFormat="1" applyBorder="1" applyAlignment="1">
      <alignment horizontal="righ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 wrapText="1"/>
    </xf>
    <xf numFmtId="49" fontId="0" fillId="0" borderId="34" xfId="0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" fontId="0" fillId="0" borderId="34" xfId="0" applyNumberForma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3" borderId="6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69" xfId="0" applyFont="1" applyFill="1" applyBorder="1" applyAlignment="1">
      <alignment horizontal="center" vertical="center" wrapText="1"/>
    </xf>
    <xf numFmtId="4" fontId="6" fillId="3" borderId="69" xfId="0" applyNumberFormat="1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64" xfId="0" applyFont="1" applyBorder="1" applyAlignment="1">
      <alignment vertical="center" wrapText="1"/>
    </xf>
    <xf numFmtId="4" fontId="18" fillId="0" borderId="64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4" fontId="0" fillId="0" borderId="64" xfId="0" applyNumberFormat="1" applyFont="1" applyBorder="1" applyAlignment="1">
      <alignment horizontal="right" vertical="center" wrapText="1"/>
    </xf>
    <xf numFmtId="4" fontId="0" fillId="0" borderId="69" xfId="0" applyNumberFormat="1" applyFont="1" applyBorder="1" applyAlignment="1">
      <alignment horizontal="right" vertical="center" wrapText="1"/>
    </xf>
    <xf numFmtId="4" fontId="0" fillId="4" borderId="3" xfId="0" applyNumberFormat="1" applyFont="1" applyFill="1" applyBorder="1" applyAlignment="1">
      <alignment horizontal="right" vertical="center" wrapText="1"/>
    </xf>
    <xf numFmtId="4" fontId="0" fillId="4" borderId="26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vertical="center" wrapText="1"/>
    </xf>
    <xf numFmtId="4" fontId="18" fillId="3" borderId="12" xfId="0" applyNumberFormat="1" applyFont="1" applyFill="1" applyBorder="1" applyAlignment="1">
      <alignment horizontal="right" vertical="center" wrapText="1"/>
    </xf>
    <xf numFmtId="4" fontId="18" fillId="3" borderId="10" xfId="0" applyNumberFormat="1" applyFont="1" applyFill="1" applyBorder="1" applyAlignment="1">
      <alignment horizontal="right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4" fontId="18" fillId="0" borderId="64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4" fontId="0" fillId="0" borderId="75" xfId="0" applyNumberFormat="1" applyFont="1" applyBorder="1" applyAlignment="1">
      <alignment horizontal="right" vertical="center" wrapText="1"/>
    </xf>
    <xf numFmtId="4" fontId="0" fillId="0" borderId="76" xfId="0" applyNumberFormat="1" applyFont="1" applyBorder="1" applyAlignment="1">
      <alignment horizontal="right" vertical="center" wrapText="1"/>
    </xf>
    <xf numFmtId="4" fontId="0" fillId="4" borderId="10" xfId="0" applyNumberFormat="1" applyFont="1" applyFill="1" applyBorder="1" applyAlignment="1">
      <alignment horizontal="right" vertical="center" wrapText="1"/>
    </xf>
    <xf numFmtId="4" fontId="0" fillId="4" borderId="5" xfId="0" applyNumberFormat="1" applyFont="1" applyFill="1" applyBorder="1" applyAlignment="1">
      <alignment horizontal="right" vertical="center" wrapText="1"/>
    </xf>
    <xf numFmtId="4" fontId="0" fillId="4" borderId="34" xfId="0" applyNumberFormat="1" applyFont="1" applyFill="1" applyBorder="1" applyAlignment="1">
      <alignment horizontal="right" vertical="center" wrapText="1"/>
    </xf>
    <xf numFmtId="0" fontId="18" fillId="0" borderId="21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3" borderId="55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4" borderId="28" xfId="0" applyFont="1" applyFill="1" applyBorder="1" applyAlignment="1">
      <alignment vertical="center" wrapText="1"/>
    </xf>
    <xf numFmtId="4" fontId="18" fillId="0" borderId="64" xfId="15" applyNumberFormat="1" applyFont="1" applyBorder="1" applyAlignment="1">
      <alignment horizontal="right" vertical="center" wrapText="1"/>
    </xf>
    <xf numFmtId="4" fontId="0" fillId="0" borderId="3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4" fontId="0" fillId="0" borderId="34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3" borderId="40" xfId="0" applyFont="1" applyFill="1" applyBorder="1" applyAlignment="1">
      <alignment horizontal="center" vertical="center" wrapText="1"/>
    </xf>
    <xf numFmtId="0" fontId="0" fillId="3" borderId="69" xfId="0" applyFont="1" applyFill="1" applyBorder="1" applyAlignment="1">
      <alignment vertical="center" wrapText="1"/>
    </xf>
    <xf numFmtId="4" fontId="18" fillId="3" borderId="69" xfId="0" applyNumberFormat="1" applyFont="1" applyFill="1" applyBorder="1" applyAlignment="1">
      <alignment vertical="center" wrapText="1"/>
    </xf>
    <xf numFmtId="0" fontId="0" fillId="3" borderId="6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/>
    </xf>
    <xf numFmtId="4" fontId="15" fillId="3" borderId="12" xfId="0" applyNumberFormat="1" applyFont="1" applyFill="1" applyBorder="1" applyAlignment="1">
      <alignment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4" fontId="0" fillId="0" borderId="10" xfId="15" applyNumberFormat="1" applyFont="1" applyBorder="1" applyAlignment="1">
      <alignment horizontal="right" vertical="center" wrapText="1"/>
    </xf>
    <xf numFmtId="0" fontId="0" fillId="0" borderId="6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4" fontId="0" fillId="3" borderId="10" xfId="15" applyNumberFormat="1" applyFont="1" applyFill="1" applyBorder="1" applyAlignment="1">
      <alignment vertical="center" wrapText="1"/>
    </xf>
    <xf numFmtId="0" fontId="0" fillId="3" borderId="6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vertical="center" wrapText="1"/>
    </xf>
    <xf numFmtId="4" fontId="18" fillId="4" borderId="64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4" fontId="0" fillId="0" borderId="5" xfId="0" applyNumberFormat="1" applyFont="1" applyBorder="1" applyAlignment="1">
      <alignment horizontal="right" vertical="center" wrapText="1"/>
    </xf>
    <xf numFmtId="4" fontId="0" fillId="0" borderId="34" xfId="0" applyNumberFormat="1" applyFont="1" applyBorder="1" applyAlignment="1">
      <alignment horizontal="righ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59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4" fontId="0" fillId="0" borderId="47" xfId="0" applyNumberFormat="1" applyFont="1" applyBorder="1" applyAlignment="1">
      <alignment horizontal="right" vertical="center" wrapText="1"/>
    </xf>
    <xf numFmtId="4" fontId="0" fillId="0" borderId="55" xfId="0" applyNumberFormat="1" applyFont="1" applyBorder="1" applyAlignment="1">
      <alignment horizontal="right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vertical="center" wrapText="1"/>
    </xf>
    <xf numFmtId="0" fontId="0" fillId="3" borderId="15" xfId="0" applyFont="1" applyFill="1" applyBorder="1" applyAlignment="1">
      <alignment horizontal="center" vertical="center" wrapText="1"/>
    </xf>
    <xf numFmtId="4" fontId="15" fillId="3" borderId="12" xfId="0" applyNumberFormat="1" applyFont="1" applyFill="1" applyBorder="1" applyAlignment="1">
      <alignment horizontal="right" vertical="center" wrapText="1"/>
    </xf>
    <xf numFmtId="4" fontId="16" fillId="3" borderId="10" xfId="0" applyNumberFormat="1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 wrapText="1"/>
    </xf>
    <xf numFmtId="4" fontId="0" fillId="4" borderId="12" xfId="0" applyNumberFormat="1" applyFont="1" applyFill="1" applyBorder="1" applyAlignment="1">
      <alignment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0" fillId="4" borderId="3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4" fontId="0" fillId="4" borderId="10" xfId="0" applyNumberFormat="1" applyFont="1" applyFill="1" applyBorder="1" applyAlignment="1">
      <alignment vertical="center" wrapText="1"/>
    </xf>
    <xf numFmtId="0" fontId="0" fillId="4" borderId="40" xfId="0" applyFont="1" applyFill="1" applyBorder="1" applyAlignment="1">
      <alignment horizontal="center" vertical="center" wrapText="1"/>
    </xf>
    <xf numFmtId="4" fontId="18" fillId="3" borderId="12" xfId="0" applyNumberFormat="1" applyFont="1" applyFill="1" applyBorder="1" applyAlignment="1">
      <alignment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4" fontId="18" fillId="4" borderId="12" xfId="0" applyNumberFormat="1" applyFont="1" applyFill="1" applyBorder="1" applyAlignment="1">
      <alignment vertical="center" wrapText="1"/>
    </xf>
    <xf numFmtId="0" fontId="0" fillId="4" borderId="34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4" fontId="0" fillId="4" borderId="12" xfId="0" applyNumberFormat="1" applyFont="1" applyFill="1" applyBorder="1" applyAlignment="1">
      <alignment horizontal="right" vertical="center" wrapText="1"/>
    </xf>
    <xf numFmtId="4" fontId="0" fillId="4" borderId="64" xfId="0" applyNumberFormat="1" applyFont="1" applyFill="1" applyBorder="1" applyAlignment="1">
      <alignment horizontal="right" vertical="center" wrapText="1"/>
    </xf>
    <xf numFmtId="4" fontId="0" fillId="4" borderId="69" xfId="0" applyNumberFormat="1" applyFont="1" applyFill="1" applyBorder="1" applyAlignment="1">
      <alignment horizontal="right" vertical="center" wrapText="1"/>
    </xf>
    <xf numFmtId="0" fontId="0" fillId="4" borderId="55" xfId="0" applyFont="1" applyFill="1" applyBorder="1" applyAlignment="1">
      <alignment horizontal="center" vertical="center" wrapText="1"/>
    </xf>
    <xf numFmtId="0" fontId="0" fillId="4" borderId="55" xfId="0" applyFont="1" applyFill="1" applyBorder="1" applyAlignment="1">
      <alignment vertical="center" wrapText="1"/>
    </xf>
    <xf numFmtId="0" fontId="0" fillId="3" borderId="55" xfId="0" applyFont="1" applyFill="1" applyBorder="1" applyAlignment="1">
      <alignment horizontal="center" vertical="center" wrapText="1"/>
    </xf>
    <xf numFmtId="4" fontId="18" fillId="3" borderId="69" xfId="0" applyNumberFormat="1" applyFont="1" applyFill="1" applyBorder="1" applyAlignment="1">
      <alignment horizontal="right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9" xfId="0" applyFont="1" applyFill="1" applyBorder="1" applyAlignment="1">
      <alignment vertical="center" wrapText="1"/>
    </xf>
    <xf numFmtId="4" fontId="18" fillId="4" borderId="69" xfId="0" applyNumberFormat="1" applyFont="1" applyFill="1" applyBorder="1" applyAlignment="1">
      <alignment horizontal="right" vertical="center" wrapText="1"/>
    </xf>
    <xf numFmtId="0" fontId="0" fillId="3" borderId="38" xfId="0" applyFont="1" applyFill="1" applyBorder="1" applyAlignment="1">
      <alignment horizontal="center" vertical="center" wrapText="1"/>
    </xf>
    <xf numFmtId="4" fontId="18" fillId="3" borderId="55" xfId="0" applyNumberFormat="1" applyFont="1" applyFill="1" applyBorder="1" applyAlignment="1">
      <alignment horizontal="right" vertical="center" wrapText="1"/>
    </xf>
    <xf numFmtId="0" fontId="6" fillId="3" borderId="69" xfId="0" applyFont="1" applyFill="1" applyBorder="1" applyAlignment="1">
      <alignment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vertical="center" wrapText="1"/>
    </xf>
    <xf numFmtId="4" fontId="18" fillId="4" borderId="64" xfId="0" applyNumberFormat="1" applyFont="1" applyFill="1" applyBorder="1" applyAlignment="1">
      <alignment horizontal="right" vertical="center" wrapText="1"/>
    </xf>
    <xf numFmtId="0" fontId="0" fillId="4" borderId="12" xfId="0" applyFont="1" applyFill="1" applyBorder="1" applyAlignment="1">
      <alignment vertical="center" wrapText="1"/>
    </xf>
    <xf numFmtId="4" fontId="0" fillId="4" borderId="10" xfId="15" applyNumberFormat="1" applyFont="1" applyFill="1" applyBorder="1" applyAlignment="1">
      <alignment horizontal="right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0" fillId="4" borderId="56" xfId="0" applyFont="1" applyFill="1" applyBorder="1" applyAlignment="1">
      <alignment horizontal="center" vertical="center" wrapText="1"/>
    </xf>
    <xf numFmtId="4" fontId="0" fillId="4" borderId="64" xfId="0" applyNumberFormat="1" applyFont="1" applyFill="1" applyBorder="1" applyAlignment="1">
      <alignment horizontal="right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0" fillId="3" borderId="64" xfId="0" applyFont="1" applyFill="1" applyBorder="1" applyAlignment="1">
      <alignment vertical="center" wrapText="1"/>
    </xf>
    <xf numFmtId="4" fontId="18" fillId="3" borderId="64" xfId="0" applyNumberFormat="1" applyFont="1" applyFill="1" applyBorder="1" applyAlignment="1">
      <alignment horizontal="right" vertical="center" wrapText="1"/>
    </xf>
    <xf numFmtId="0" fontId="18" fillId="4" borderId="51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vertical="center" wrapText="1"/>
    </xf>
    <xf numFmtId="4" fontId="18" fillId="4" borderId="50" xfId="0" applyNumberFormat="1" applyFont="1" applyFill="1" applyBorder="1" applyAlignment="1">
      <alignment horizontal="right" vertical="center" wrapText="1"/>
    </xf>
    <xf numFmtId="0" fontId="0" fillId="4" borderId="31" xfId="0" applyFont="1" applyFill="1" applyBorder="1" applyAlignment="1">
      <alignment horizontal="center" vertical="center" wrapText="1"/>
    </xf>
    <xf numFmtId="4" fontId="0" fillId="4" borderId="69" xfId="0" applyNumberFormat="1" applyFont="1" applyFill="1" applyBorder="1" applyAlignment="1">
      <alignment horizontal="right" vertical="center" wrapText="1"/>
    </xf>
    <xf numFmtId="0" fontId="18" fillId="0" borderId="39" xfId="0" applyFont="1" applyFill="1" applyBorder="1" applyAlignment="1">
      <alignment vertical="center" wrapText="1"/>
    </xf>
    <xf numFmtId="4" fontId="18" fillId="4" borderId="16" xfId="0" applyNumberFormat="1" applyFont="1" applyFill="1" applyBorder="1" applyAlignment="1">
      <alignment vertical="center" wrapText="1"/>
    </xf>
    <xf numFmtId="4" fontId="0" fillId="4" borderId="10" xfId="15" applyNumberFormat="1" applyFont="1" applyFill="1" applyBorder="1" applyAlignment="1">
      <alignment vertical="center" wrapText="1"/>
    </xf>
    <xf numFmtId="0" fontId="0" fillId="4" borderId="15" xfId="0" applyFont="1" applyFill="1" applyBorder="1" applyAlignment="1">
      <alignment horizontal="center" vertical="center" wrapText="1"/>
    </xf>
    <xf numFmtId="4" fontId="0" fillId="4" borderId="26" xfId="15" applyNumberFormat="1" applyFont="1" applyFill="1" applyBorder="1" applyAlignment="1">
      <alignment vertical="center" wrapText="1"/>
    </xf>
    <xf numFmtId="0" fontId="0" fillId="4" borderId="64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vertical="center" wrapText="1"/>
    </xf>
    <xf numFmtId="4" fontId="0" fillId="4" borderId="64" xfId="0" applyNumberFormat="1" applyFont="1" applyFill="1" applyBorder="1" applyAlignment="1">
      <alignment vertical="center" wrapText="1"/>
    </xf>
    <xf numFmtId="4" fontId="0" fillId="4" borderId="5" xfId="15" applyNumberFormat="1" applyFont="1" applyFill="1" applyBorder="1" applyAlignment="1">
      <alignment horizontal="right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49" fontId="18" fillId="0" borderId="64" xfId="0" applyNumberFormat="1" applyFont="1" applyBorder="1" applyAlignment="1">
      <alignment horizontal="center" vertical="center" wrapText="1"/>
    </xf>
    <xf numFmtId="0" fontId="18" fillId="0" borderId="64" xfId="0" applyFont="1" applyFill="1" applyBorder="1" applyAlignment="1">
      <alignment vertical="center" wrapText="1"/>
    </xf>
    <xf numFmtId="4" fontId="18" fillId="0" borderId="56" xfId="0" applyNumberFormat="1" applyFont="1" applyBorder="1" applyAlignment="1">
      <alignment vertical="center" wrapText="1"/>
    </xf>
    <xf numFmtId="4" fontId="18" fillId="0" borderId="10" xfId="0" applyNumberFormat="1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64" xfId="0" applyNumberFormat="1" applyFont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4" fontId="0" fillId="0" borderId="19" xfId="0" applyNumberFormat="1" applyFont="1" applyBorder="1" applyAlignment="1">
      <alignment vertical="center" wrapText="1"/>
    </xf>
    <xf numFmtId="0" fontId="18" fillId="0" borderId="66" xfId="0" applyFont="1" applyBorder="1" applyAlignment="1">
      <alignment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vertical="center" wrapText="1"/>
    </xf>
    <xf numFmtId="4" fontId="18" fillId="3" borderId="16" xfId="0" applyNumberFormat="1" applyFont="1" applyFill="1" applyBorder="1" applyAlignment="1">
      <alignment vertical="center" wrapText="1"/>
    </xf>
    <xf numFmtId="4" fontId="15" fillId="3" borderId="16" xfId="0" applyNumberFormat="1" applyFont="1" applyFill="1" applyBorder="1" applyAlignment="1">
      <alignment vertical="center" wrapText="1"/>
    </xf>
    <xf numFmtId="4" fontId="6" fillId="4" borderId="16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18" fillId="4" borderId="56" xfId="0" applyNumberFormat="1" applyFont="1" applyFill="1" applyBorder="1" applyAlignment="1">
      <alignment vertical="center" wrapText="1"/>
    </xf>
    <xf numFmtId="4" fontId="0" fillId="4" borderId="16" xfId="0" applyNumberFormat="1" applyFont="1" applyFill="1" applyBorder="1" applyAlignment="1">
      <alignment vertical="center" wrapText="1"/>
    </xf>
    <xf numFmtId="4" fontId="18" fillId="0" borderId="10" xfId="15" applyNumberFormat="1" applyFont="1" applyFill="1" applyBorder="1" applyAlignment="1">
      <alignment horizontal="right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4" borderId="39" xfId="0" applyFont="1" applyFill="1" applyBorder="1" applyAlignment="1">
      <alignment vertical="center" wrapText="1"/>
    </xf>
    <xf numFmtId="0" fontId="18" fillId="4" borderId="6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0" fontId="0" fillId="4" borderId="69" xfId="0" applyFont="1" applyFill="1" applyBorder="1" applyAlignment="1">
      <alignment horizontal="center" vertical="center" wrapText="1"/>
    </xf>
    <xf numFmtId="4" fontId="18" fillId="3" borderId="56" xfId="0" applyNumberFormat="1" applyFont="1" applyFill="1" applyBorder="1" applyAlignment="1">
      <alignment vertical="center" wrapText="1"/>
    </xf>
    <xf numFmtId="4" fontId="18" fillId="3" borderId="5" xfId="15" applyNumberFormat="1" applyFont="1" applyFill="1" applyBorder="1" applyAlignment="1">
      <alignment horizontal="righ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" fontId="6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showGridLines="0" zoomScale="95" zoomScaleNormal="95" workbookViewId="0" topLeftCell="A1">
      <pane ySplit="2415" topLeftCell="BM201" activePane="topLeft" state="split"/>
      <selection pane="topLeft" activeCell="A3" sqref="A3:H3"/>
      <selection pane="bottomLeft" activeCell="C89" sqref="C89"/>
    </sheetView>
  </sheetViews>
  <sheetFormatPr defaultColWidth="9.140625" defaultRowHeight="12.75"/>
  <cols>
    <col min="1" max="1" width="6.7109375" style="0" customWidth="1"/>
    <col min="2" max="2" width="10.8515625" style="0" customWidth="1"/>
    <col min="3" max="3" width="11.57421875" style="1" customWidth="1"/>
    <col min="4" max="4" width="45.28125" style="0" customWidth="1"/>
    <col min="5" max="5" width="22.28125" style="2" customWidth="1"/>
    <col min="6" max="6" width="17.140625" style="3" customWidth="1"/>
    <col min="7" max="7" width="17.140625" style="4" customWidth="1"/>
    <col min="8" max="8" width="11.8515625" style="5" customWidth="1"/>
  </cols>
  <sheetData>
    <row r="1" spans="1:8" s="6" customFormat="1" ht="21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6" customFormat="1" ht="20.2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6" customFormat="1" ht="22.5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ht="27" customHeight="1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3" t="s">
        <v>8</v>
      </c>
      <c r="G4" s="14" t="s">
        <v>9</v>
      </c>
      <c r="H4" s="15" t="s">
        <v>10</v>
      </c>
    </row>
    <row r="5" spans="1:8" s="16" customFormat="1" ht="19.5" customHeight="1">
      <c r="A5" s="17" t="s">
        <v>11</v>
      </c>
      <c r="B5" s="18"/>
      <c r="C5" s="19"/>
      <c r="D5" s="20" t="s">
        <v>12</v>
      </c>
      <c r="E5" s="21"/>
      <c r="F5" s="22"/>
      <c r="G5" s="23"/>
      <c r="H5" s="24"/>
    </row>
    <row r="6" spans="1:8" s="16" customFormat="1" ht="19.5" customHeight="1">
      <c r="A6" s="25"/>
      <c r="B6" s="26" t="s">
        <v>13</v>
      </c>
      <c r="C6" s="27"/>
      <c r="D6" s="28" t="s">
        <v>14</v>
      </c>
      <c r="E6" s="29"/>
      <c r="F6" s="30"/>
      <c r="G6" s="23"/>
      <c r="H6" s="24"/>
    </row>
    <row r="7" spans="1:8" s="16" customFormat="1" ht="49.5" customHeight="1">
      <c r="A7" s="25"/>
      <c r="B7" s="31"/>
      <c r="C7" s="32" t="s">
        <v>15</v>
      </c>
      <c r="D7" s="33" t="s">
        <v>16</v>
      </c>
      <c r="E7" s="34" t="s">
        <v>17</v>
      </c>
      <c r="F7" s="30">
        <v>4760.61</v>
      </c>
      <c r="G7" s="30">
        <v>4760.61</v>
      </c>
      <c r="H7" s="35">
        <f>G7/F7</f>
        <v>1</v>
      </c>
    </row>
    <row r="8" spans="1:8" s="16" customFormat="1" ht="19.5" customHeight="1">
      <c r="A8" s="25"/>
      <c r="B8" s="31"/>
      <c r="C8" s="36"/>
      <c r="D8" s="28"/>
      <c r="E8" s="37"/>
      <c r="F8" s="38">
        <f>SUM(F7)</f>
        <v>4760.61</v>
      </c>
      <c r="G8" s="38">
        <f>SUM(G7)</f>
        <v>4760.61</v>
      </c>
      <c r="H8" s="39">
        <f>G8/F8</f>
        <v>1</v>
      </c>
    </row>
    <row r="9" spans="1:8" s="16" customFormat="1" ht="19.5" customHeight="1">
      <c r="A9" s="25"/>
      <c r="B9" s="31"/>
      <c r="C9" s="36"/>
      <c r="D9" s="40"/>
      <c r="E9" s="41"/>
      <c r="F9" s="42">
        <f>F8</f>
        <v>4760.61</v>
      </c>
      <c r="G9" s="42">
        <f>G8</f>
        <v>4760.61</v>
      </c>
      <c r="H9" s="43">
        <f>G9/F9</f>
        <v>1</v>
      </c>
    </row>
    <row r="10" spans="1:8" s="16" customFormat="1" ht="26.25" customHeight="1">
      <c r="A10" s="44" t="s">
        <v>18</v>
      </c>
      <c r="B10" s="45"/>
      <c r="C10" s="46"/>
      <c r="D10" s="47" t="s">
        <v>19</v>
      </c>
      <c r="E10" s="48"/>
      <c r="F10" s="30"/>
      <c r="G10" s="30"/>
      <c r="H10" s="49"/>
    </row>
    <row r="11" spans="1:8" s="16" customFormat="1" ht="19.5" customHeight="1">
      <c r="A11" s="50"/>
      <c r="B11" s="51" t="s">
        <v>20</v>
      </c>
      <c r="C11" s="52"/>
      <c r="D11" s="53" t="s">
        <v>21</v>
      </c>
      <c r="E11" s="54"/>
      <c r="F11" s="30"/>
      <c r="G11" s="30"/>
      <c r="H11" s="49"/>
    </row>
    <row r="12" spans="1:8" s="16" customFormat="1" ht="57.75" customHeight="1">
      <c r="A12" s="55"/>
      <c r="B12" s="25"/>
      <c r="C12" s="32" t="s">
        <v>22</v>
      </c>
      <c r="D12" s="33" t="s">
        <v>23</v>
      </c>
      <c r="E12" s="56" t="s">
        <v>24</v>
      </c>
      <c r="F12" s="30">
        <v>200000</v>
      </c>
      <c r="G12" s="30">
        <v>92229.02</v>
      </c>
      <c r="H12" s="57">
        <f>G12/F12</f>
        <v>0.46114510000000003</v>
      </c>
    </row>
    <row r="13" spans="1:8" s="16" customFormat="1" ht="19.5" customHeight="1">
      <c r="A13" s="55"/>
      <c r="B13" s="25"/>
      <c r="C13" s="36"/>
      <c r="D13" s="28"/>
      <c r="E13" s="37"/>
      <c r="F13" s="38">
        <f>SUM(F12)</f>
        <v>200000</v>
      </c>
      <c r="G13" s="38">
        <f>SUM(G12)</f>
        <v>92229.02</v>
      </c>
      <c r="H13" s="39">
        <f>G13/F13</f>
        <v>0.46114510000000003</v>
      </c>
    </row>
    <row r="14" spans="1:8" s="16" customFormat="1" ht="19.5" customHeight="1">
      <c r="A14" s="55"/>
      <c r="B14" s="58" t="s">
        <v>25</v>
      </c>
      <c r="C14" s="27"/>
      <c r="D14" s="28" t="s">
        <v>26</v>
      </c>
      <c r="E14" s="54"/>
      <c r="F14" s="30"/>
      <c r="G14" s="30"/>
      <c r="H14" s="49"/>
    </row>
    <row r="15" spans="1:8" s="16" customFormat="1" ht="23.25" customHeight="1">
      <c r="A15" s="55"/>
      <c r="B15" s="25"/>
      <c r="C15" s="32" t="s">
        <v>22</v>
      </c>
      <c r="D15" s="33" t="s">
        <v>23</v>
      </c>
      <c r="E15" s="56" t="s">
        <v>17</v>
      </c>
      <c r="F15" s="30">
        <v>1335000</v>
      </c>
      <c r="G15" s="30">
        <v>681121.64</v>
      </c>
      <c r="H15" s="57">
        <f>G15/F15</f>
        <v>0.5102034756554307</v>
      </c>
    </row>
    <row r="16" spans="1:8" s="16" customFormat="1" ht="23.25" customHeight="1">
      <c r="A16" s="55"/>
      <c r="B16" s="25"/>
      <c r="C16" s="32" t="s">
        <v>27</v>
      </c>
      <c r="D16" s="33" t="s">
        <v>28</v>
      </c>
      <c r="E16" s="59" t="s">
        <v>29</v>
      </c>
      <c r="F16" s="30">
        <v>0</v>
      </c>
      <c r="G16" s="30">
        <v>787.48</v>
      </c>
      <c r="H16" s="57"/>
    </row>
    <row r="17" spans="1:8" s="60" customFormat="1" ht="33" customHeight="1">
      <c r="A17" s="25"/>
      <c r="B17" s="61"/>
      <c r="C17" s="62" t="s">
        <v>30</v>
      </c>
      <c r="D17" s="63" t="s">
        <v>31</v>
      </c>
      <c r="E17" s="59" t="s">
        <v>32</v>
      </c>
      <c r="F17" s="30">
        <v>0</v>
      </c>
      <c r="G17" s="30">
        <v>1387.4</v>
      </c>
      <c r="H17" s="57"/>
    </row>
    <row r="18" spans="1:8" s="16" customFormat="1" ht="19.5" customHeight="1">
      <c r="A18" s="55"/>
      <c r="B18" s="25"/>
      <c r="C18" s="36"/>
      <c r="D18" s="28"/>
      <c r="E18" s="37"/>
      <c r="F18" s="38">
        <f>SUM(F15:F17)</f>
        <v>1335000</v>
      </c>
      <c r="G18" s="38">
        <f>SUM(G15:G17)</f>
        <v>683296.52</v>
      </c>
      <c r="H18" s="39">
        <f>G18/F18</f>
        <v>0.5118325992509364</v>
      </c>
    </row>
    <row r="19" spans="1:8" s="16" customFormat="1" ht="19.5" customHeight="1">
      <c r="A19" s="55"/>
      <c r="B19" s="58" t="s">
        <v>33</v>
      </c>
      <c r="C19" s="27"/>
      <c r="D19" s="28" t="s">
        <v>34</v>
      </c>
      <c r="E19" s="54"/>
      <c r="F19" s="30"/>
      <c r="G19" s="30"/>
      <c r="H19" s="49"/>
    </row>
    <row r="20" spans="1:8" s="16" customFormat="1" ht="24" customHeight="1">
      <c r="A20" s="55"/>
      <c r="B20" s="25"/>
      <c r="C20" s="32" t="s">
        <v>22</v>
      </c>
      <c r="D20" s="33" t="s">
        <v>23</v>
      </c>
      <c r="E20" s="56" t="s">
        <v>35</v>
      </c>
      <c r="F20" s="30">
        <v>600</v>
      </c>
      <c r="G20" s="30">
        <v>3483.47</v>
      </c>
      <c r="H20" s="57">
        <f>G20/F20</f>
        <v>5.805783333333333</v>
      </c>
    </row>
    <row r="21" spans="1:8" s="16" customFormat="1" ht="16.5" customHeight="1">
      <c r="A21" s="55"/>
      <c r="B21" s="25"/>
      <c r="C21" s="36"/>
      <c r="D21" s="28"/>
      <c r="E21" s="37"/>
      <c r="F21" s="38">
        <f>SUM(F20:F20)</f>
        <v>600</v>
      </c>
      <c r="G21" s="38">
        <f>SUM(G20:G20)</f>
        <v>3483.47</v>
      </c>
      <c r="H21" s="39">
        <f>G21/F21</f>
        <v>5.805783333333333</v>
      </c>
    </row>
    <row r="22" spans="1:8" s="16" customFormat="1" ht="19.5" customHeight="1">
      <c r="A22" s="64"/>
      <c r="B22" s="65"/>
      <c r="C22" s="66"/>
      <c r="D22" s="67"/>
      <c r="E22" s="68"/>
      <c r="F22" s="42">
        <f>F21+F18+F13</f>
        <v>1535600</v>
      </c>
      <c r="G22" s="42">
        <f>G21+G18+G13</f>
        <v>779009.01</v>
      </c>
      <c r="H22" s="43">
        <f>G22/F22</f>
        <v>0.50729943344621</v>
      </c>
    </row>
    <row r="23" spans="1:8" s="16" customFormat="1" ht="19.5" customHeight="1">
      <c r="A23" s="69" t="s">
        <v>36</v>
      </c>
      <c r="B23" s="17"/>
      <c r="C23" s="19"/>
      <c r="D23" s="20" t="s">
        <v>37</v>
      </c>
      <c r="E23" s="70"/>
      <c r="F23" s="30"/>
      <c r="G23" s="30"/>
      <c r="H23" s="49"/>
    </row>
    <row r="24" spans="1:8" s="16" customFormat="1" ht="19.5" customHeight="1">
      <c r="A24" s="71"/>
      <c r="B24" s="72" t="s">
        <v>38</v>
      </c>
      <c r="C24" s="27"/>
      <c r="D24" s="28" t="s">
        <v>39</v>
      </c>
      <c r="E24" s="54"/>
      <c r="F24" s="30"/>
      <c r="G24" s="30"/>
      <c r="H24" s="49"/>
    </row>
    <row r="25" spans="1:8" s="60" customFormat="1" ht="26.25" customHeight="1">
      <c r="A25" s="55"/>
      <c r="B25" s="71"/>
      <c r="C25" s="73" t="s">
        <v>40</v>
      </c>
      <c r="D25" s="74" t="s">
        <v>41</v>
      </c>
      <c r="E25" s="59" t="s">
        <v>17</v>
      </c>
      <c r="F25" s="30">
        <v>1500</v>
      </c>
      <c r="G25" s="30">
        <v>1314.67</v>
      </c>
      <c r="H25" s="57">
        <f>G25/F25</f>
        <v>0.8764466666666667</v>
      </c>
    </row>
    <row r="26" spans="1:8" s="60" customFormat="1" ht="27" customHeight="1">
      <c r="A26" s="55"/>
      <c r="B26" s="75"/>
      <c r="C26" s="76" t="s">
        <v>42</v>
      </c>
      <c r="D26" s="77" t="s">
        <v>43</v>
      </c>
      <c r="E26" s="59" t="s">
        <v>29</v>
      </c>
      <c r="F26" s="30">
        <v>0</v>
      </c>
      <c r="G26" s="30">
        <v>0.28</v>
      </c>
      <c r="H26" s="57"/>
    </row>
    <row r="27" spans="1:8" s="60" customFormat="1" ht="22.5" customHeight="1">
      <c r="A27" s="55"/>
      <c r="B27" s="75"/>
      <c r="C27" s="78" t="s">
        <v>44</v>
      </c>
      <c r="D27" s="33" t="s">
        <v>45</v>
      </c>
      <c r="E27" s="59" t="s">
        <v>29</v>
      </c>
      <c r="F27" s="30">
        <v>0</v>
      </c>
      <c r="G27" s="30">
        <v>3694.91</v>
      </c>
      <c r="H27" s="57"/>
    </row>
    <row r="28" spans="1:8" s="16" customFormat="1" ht="64.5" customHeight="1">
      <c r="A28" s="55"/>
      <c r="B28" s="75"/>
      <c r="C28" s="78" t="s">
        <v>46</v>
      </c>
      <c r="D28" s="33" t="s">
        <v>47</v>
      </c>
      <c r="E28" s="56" t="s">
        <v>17</v>
      </c>
      <c r="F28" s="30">
        <v>505000</v>
      </c>
      <c r="G28" s="30">
        <v>264293.16</v>
      </c>
      <c r="H28" s="57">
        <f>G28/F28</f>
        <v>0.5233527920792078</v>
      </c>
    </row>
    <row r="29" spans="1:8" s="60" customFormat="1" ht="39" customHeight="1">
      <c r="A29" s="55"/>
      <c r="B29" s="75"/>
      <c r="C29" s="78" t="s">
        <v>48</v>
      </c>
      <c r="D29" s="33" t="s">
        <v>49</v>
      </c>
      <c r="E29" s="59" t="s">
        <v>17</v>
      </c>
      <c r="F29" s="30">
        <v>4000</v>
      </c>
      <c r="G29" s="30">
        <v>4893.11</v>
      </c>
      <c r="H29" s="57">
        <f>G29/F29</f>
        <v>1.2232775</v>
      </c>
    </row>
    <row r="30" spans="1:8" s="16" customFormat="1" ht="20.25" customHeight="1">
      <c r="A30" s="55"/>
      <c r="B30" s="75"/>
      <c r="C30" s="78" t="s">
        <v>22</v>
      </c>
      <c r="D30" s="33" t="s">
        <v>23</v>
      </c>
      <c r="E30" s="56" t="s">
        <v>17</v>
      </c>
      <c r="F30" s="30">
        <v>6000</v>
      </c>
      <c r="G30" s="30">
        <v>2610</v>
      </c>
      <c r="H30" s="57">
        <f>G30/F30</f>
        <v>0.435</v>
      </c>
    </row>
    <row r="31" spans="1:8" s="16" customFormat="1" ht="21" customHeight="1">
      <c r="A31" s="55"/>
      <c r="B31" s="75"/>
      <c r="C31" s="78" t="s">
        <v>50</v>
      </c>
      <c r="D31" s="33" t="s">
        <v>51</v>
      </c>
      <c r="E31" s="56" t="s">
        <v>52</v>
      </c>
      <c r="F31" s="30">
        <v>300000</v>
      </c>
      <c r="G31" s="30">
        <v>58242</v>
      </c>
      <c r="H31" s="57">
        <f>G31/F31</f>
        <v>0.19414</v>
      </c>
    </row>
    <row r="32" spans="1:8" s="16" customFormat="1" ht="24" customHeight="1">
      <c r="A32" s="55"/>
      <c r="B32" s="75"/>
      <c r="C32" s="78" t="s">
        <v>27</v>
      </c>
      <c r="D32" s="33" t="s">
        <v>28</v>
      </c>
      <c r="E32" s="59" t="s">
        <v>29</v>
      </c>
      <c r="F32" s="30">
        <v>0</v>
      </c>
      <c r="G32" s="30">
        <v>2458.05</v>
      </c>
      <c r="H32" s="57"/>
    </row>
    <row r="33" spans="1:8" s="16" customFormat="1" ht="33.75" customHeight="1">
      <c r="A33" s="55"/>
      <c r="B33" s="75"/>
      <c r="C33" s="78" t="s">
        <v>30</v>
      </c>
      <c r="D33" s="33" t="s">
        <v>31</v>
      </c>
      <c r="E33" s="59" t="s">
        <v>53</v>
      </c>
      <c r="F33" s="30">
        <v>0</v>
      </c>
      <c r="G33" s="30">
        <v>11561.25</v>
      </c>
      <c r="H33" s="57"/>
    </row>
    <row r="34" spans="1:8" s="16" customFormat="1" ht="19.5" customHeight="1">
      <c r="A34" s="55"/>
      <c r="B34" s="75"/>
      <c r="C34" s="79"/>
      <c r="D34" s="53"/>
      <c r="E34" s="37"/>
      <c r="F34" s="38">
        <f>SUM(F25:F33)</f>
        <v>816500</v>
      </c>
      <c r="G34" s="38">
        <f>SUM(G25:G33)</f>
        <v>349067.42999999993</v>
      </c>
      <c r="H34" s="80">
        <f>G34/F34</f>
        <v>0.4275167544396815</v>
      </c>
    </row>
    <row r="35" spans="1:8" s="16" customFormat="1" ht="19.5" customHeight="1">
      <c r="A35" s="64"/>
      <c r="B35" s="81"/>
      <c r="C35" s="82"/>
      <c r="D35" s="67"/>
      <c r="E35" s="68"/>
      <c r="F35" s="42">
        <f>F34</f>
        <v>816500</v>
      </c>
      <c r="G35" s="42">
        <f>G34</f>
        <v>349067.42999999993</v>
      </c>
      <c r="H35" s="43">
        <f>G35/F35</f>
        <v>0.4275167544396815</v>
      </c>
    </row>
    <row r="36" spans="1:8" s="16" customFormat="1" ht="19.5" customHeight="1">
      <c r="A36" s="83">
        <v>710</v>
      </c>
      <c r="B36" s="84"/>
      <c r="C36" s="85"/>
      <c r="D36" s="86" t="s">
        <v>54</v>
      </c>
      <c r="E36" s="87"/>
      <c r="F36" s="30"/>
      <c r="G36" s="30"/>
      <c r="H36" s="88"/>
    </row>
    <row r="37" spans="1:8" s="16" customFormat="1" ht="21" customHeight="1">
      <c r="A37" s="89"/>
      <c r="B37" s="85">
        <v>71095</v>
      </c>
      <c r="C37" s="90"/>
      <c r="D37" s="91" t="s">
        <v>14</v>
      </c>
      <c r="E37" s="92"/>
      <c r="F37" s="30"/>
      <c r="G37" s="30"/>
      <c r="H37" s="93"/>
    </row>
    <row r="38" spans="1:8" s="60" customFormat="1" ht="63" customHeight="1">
      <c r="A38" s="89"/>
      <c r="B38" s="94"/>
      <c r="C38" s="95" t="s">
        <v>46</v>
      </c>
      <c r="D38" s="33" t="s">
        <v>47</v>
      </c>
      <c r="E38" s="59" t="s">
        <v>55</v>
      </c>
      <c r="F38" s="30">
        <v>18000</v>
      </c>
      <c r="G38" s="30">
        <v>8696.26</v>
      </c>
      <c r="H38" s="57">
        <f>G38/F38</f>
        <v>0.4831255555555556</v>
      </c>
    </row>
    <row r="39" spans="1:8" s="60" customFormat="1" ht="21.75" customHeight="1">
      <c r="A39" s="89"/>
      <c r="B39" s="94"/>
      <c r="C39" s="95" t="s">
        <v>22</v>
      </c>
      <c r="D39" s="33" t="s">
        <v>23</v>
      </c>
      <c r="E39" s="59" t="s">
        <v>35</v>
      </c>
      <c r="F39" s="30">
        <v>200</v>
      </c>
      <c r="G39" s="30">
        <v>697.33</v>
      </c>
      <c r="H39" s="57">
        <f>G39/F39</f>
        <v>3.48665</v>
      </c>
    </row>
    <row r="40" spans="1:8" s="60" customFormat="1" ht="19.5" customHeight="1">
      <c r="A40" s="89"/>
      <c r="B40" s="94"/>
      <c r="C40" s="95" t="s">
        <v>30</v>
      </c>
      <c r="D40" s="33" t="s">
        <v>31</v>
      </c>
      <c r="E40" s="59" t="s">
        <v>29</v>
      </c>
      <c r="F40" s="30">
        <v>0</v>
      </c>
      <c r="G40" s="30">
        <v>1617.25</v>
      </c>
      <c r="H40" s="57"/>
    </row>
    <row r="41" spans="1:8" s="16" customFormat="1" ht="19.5" customHeight="1">
      <c r="A41" s="55"/>
      <c r="B41" s="75"/>
      <c r="C41" s="96"/>
      <c r="D41" s="28"/>
      <c r="E41" s="37"/>
      <c r="F41" s="38">
        <f>SUM(F38:F40)</f>
        <v>18200</v>
      </c>
      <c r="G41" s="38">
        <f>SUM(G38:G40)</f>
        <v>11010.84</v>
      </c>
      <c r="H41" s="80">
        <f>G41/F41</f>
        <v>0.6049912087912088</v>
      </c>
    </row>
    <row r="42" spans="1:8" s="16" customFormat="1" ht="19.5" customHeight="1">
      <c r="A42" s="97"/>
      <c r="B42" s="98"/>
      <c r="C42" s="99"/>
      <c r="D42" s="67"/>
      <c r="E42" s="68"/>
      <c r="F42" s="42">
        <f>F41</f>
        <v>18200</v>
      </c>
      <c r="G42" s="42">
        <f>G41</f>
        <v>11010.84</v>
      </c>
      <c r="H42" s="43">
        <f>G42/F42</f>
        <v>0.6049912087912088</v>
      </c>
    </row>
    <row r="43" spans="1:8" s="16" customFormat="1" ht="19.5" customHeight="1">
      <c r="A43" s="69" t="s">
        <v>56</v>
      </c>
      <c r="B43" s="17"/>
      <c r="C43" s="19"/>
      <c r="D43" s="20" t="s">
        <v>57</v>
      </c>
      <c r="E43" s="70"/>
      <c r="F43" s="30"/>
      <c r="G43" s="30"/>
      <c r="H43" s="49"/>
    </row>
    <row r="44" spans="1:8" s="16" customFormat="1" ht="19.5" customHeight="1">
      <c r="A44" s="71"/>
      <c r="B44" s="100" t="s">
        <v>58</v>
      </c>
      <c r="C44" s="27"/>
      <c r="D44" s="28" t="s">
        <v>59</v>
      </c>
      <c r="E44" s="54"/>
      <c r="F44" s="30"/>
      <c r="G44" s="30"/>
      <c r="H44" s="49"/>
    </row>
    <row r="45" spans="1:8" s="16" customFormat="1" ht="51" customHeight="1">
      <c r="A45" s="75"/>
      <c r="B45" s="101"/>
      <c r="C45" s="32" t="s">
        <v>15</v>
      </c>
      <c r="D45" s="33" t="s">
        <v>16</v>
      </c>
      <c r="E45" s="56" t="s">
        <v>17</v>
      </c>
      <c r="F45" s="30">
        <v>37144</v>
      </c>
      <c r="G45" s="30">
        <v>20512</v>
      </c>
      <c r="H45" s="35">
        <f>G45/F45</f>
        <v>0.5522291621796253</v>
      </c>
    </row>
    <row r="46" spans="1:8" s="16" customFormat="1" ht="19.5" customHeight="1">
      <c r="A46" s="75"/>
      <c r="B46" s="101"/>
      <c r="C46" s="36"/>
      <c r="D46" s="28"/>
      <c r="E46" s="37"/>
      <c r="F46" s="38">
        <f>SUM(F45)</f>
        <v>37144</v>
      </c>
      <c r="G46" s="38">
        <f>SUM(G45)</f>
        <v>20512</v>
      </c>
      <c r="H46" s="39">
        <f>G46/F46</f>
        <v>0.5522291621796253</v>
      </c>
    </row>
    <row r="47" spans="1:8" s="16" customFormat="1" ht="19.5" customHeight="1">
      <c r="A47" s="75"/>
      <c r="B47" s="85" t="s">
        <v>60</v>
      </c>
      <c r="C47" s="102"/>
      <c r="D47" s="28" t="s">
        <v>61</v>
      </c>
      <c r="E47" s="54"/>
      <c r="F47" s="30"/>
      <c r="G47" s="30"/>
      <c r="H47" s="49"/>
    </row>
    <row r="48" spans="1:9" s="16" customFormat="1" ht="38.25" customHeight="1">
      <c r="A48" s="55"/>
      <c r="B48" s="75"/>
      <c r="C48" s="103" t="s">
        <v>30</v>
      </c>
      <c r="D48" s="33" t="s">
        <v>31</v>
      </c>
      <c r="E48" s="56" t="s">
        <v>62</v>
      </c>
      <c r="F48" s="30">
        <v>50000</v>
      </c>
      <c r="G48" s="30">
        <v>4606.88</v>
      </c>
      <c r="H48" s="35">
        <f>G48/F48</f>
        <v>0.0921376</v>
      </c>
      <c r="I48" s="60"/>
    </row>
    <row r="49" spans="1:8" s="16" customFormat="1" ht="19.5" customHeight="1">
      <c r="A49" s="64"/>
      <c r="B49" s="81"/>
      <c r="C49" s="82"/>
      <c r="D49" s="104"/>
      <c r="E49" s="37"/>
      <c r="F49" s="38">
        <f>SUM(F48:F48)</f>
        <v>50000</v>
      </c>
      <c r="G49" s="38">
        <f>SUM(G48:G48)</f>
        <v>4606.88</v>
      </c>
      <c r="H49" s="39">
        <f>G49/F49</f>
        <v>0.0921376</v>
      </c>
    </row>
    <row r="50" spans="1:8" s="16" customFormat="1" ht="20.25" customHeight="1">
      <c r="A50" s="55"/>
      <c r="B50" s="85">
        <v>75095</v>
      </c>
      <c r="C50" s="102"/>
      <c r="D50" s="28" t="s">
        <v>14</v>
      </c>
      <c r="E50" s="54"/>
      <c r="F50" s="30"/>
      <c r="G50" s="30"/>
      <c r="H50" s="49"/>
    </row>
    <row r="51" spans="1:8" s="16" customFormat="1" ht="24" customHeight="1">
      <c r="A51" s="25"/>
      <c r="B51" s="31"/>
      <c r="C51" s="105" t="s">
        <v>30</v>
      </c>
      <c r="D51" s="33" t="s">
        <v>31</v>
      </c>
      <c r="E51" s="59" t="s">
        <v>63</v>
      </c>
      <c r="F51" s="30">
        <v>0</v>
      </c>
      <c r="G51" s="30">
        <v>1000</v>
      </c>
      <c r="H51" s="106"/>
    </row>
    <row r="52" spans="1:8" s="16" customFormat="1" ht="63" customHeight="1">
      <c r="A52" s="25"/>
      <c r="B52" s="61"/>
      <c r="C52" s="62" t="s">
        <v>64</v>
      </c>
      <c r="D52" s="107" t="s">
        <v>65</v>
      </c>
      <c r="E52" s="59" t="s">
        <v>17</v>
      </c>
      <c r="F52" s="30">
        <v>165838.82</v>
      </c>
      <c r="G52" s="30">
        <v>134352.71</v>
      </c>
      <c r="H52" s="35">
        <f>G52/F52</f>
        <v>0.8101402916397982</v>
      </c>
    </row>
    <row r="53" spans="1:8" s="16" customFormat="1" ht="63" customHeight="1">
      <c r="A53" s="25"/>
      <c r="B53" s="61"/>
      <c r="C53" s="62" t="s">
        <v>66</v>
      </c>
      <c r="D53" s="107" t="s">
        <v>65</v>
      </c>
      <c r="E53" s="59" t="s">
        <v>17</v>
      </c>
      <c r="F53" s="30">
        <v>29265.68</v>
      </c>
      <c r="G53" s="30">
        <v>23709.31</v>
      </c>
      <c r="H53" s="35">
        <f>G53/F53</f>
        <v>0.8101404102006173</v>
      </c>
    </row>
    <row r="54" spans="1:8" s="16" customFormat="1" ht="19.5" customHeight="1">
      <c r="A54" s="25"/>
      <c r="B54" s="31"/>
      <c r="C54" s="36"/>
      <c r="D54" s="28"/>
      <c r="E54" s="37"/>
      <c r="F54" s="38">
        <f>SUM(F51:F53)</f>
        <v>195104.5</v>
      </c>
      <c r="G54" s="38">
        <f>SUM(G51:G53)</f>
        <v>159062.02</v>
      </c>
      <c r="H54" s="80">
        <f>G54/F54</f>
        <v>0.8152657678321105</v>
      </c>
    </row>
    <row r="55" spans="1:8" s="16" customFormat="1" ht="19.5" customHeight="1">
      <c r="A55" s="64"/>
      <c r="B55" s="81"/>
      <c r="C55" s="82"/>
      <c r="D55" s="104"/>
      <c r="E55" s="37"/>
      <c r="F55" s="42">
        <f>F54+F49+F46</f>
        <v>282248.5</v>
      </c>
      <c r="G55" s="42">
        <f>G54+G49+G46</f>
        <v>184180.9</v>
      </c>
      <c r="H55" s="43">
        <f>G55/F55</f>
        <v>0.6525487292226531</v>
      </c>
    </row>
    <row r="56" spans="1:8" s="16" customFormat="1" ht="42" customHeight="1">
      <c r="A56" s="69" t="s">
        <v>67</v>
      </c>
      <c r="B56" s="17"/>
      <c r="C56" s="19"/>
      <c r="D56" s="20" t="s">
        <v>68</v>
      </c>
      <c r="E56" s="70"/>
      <c r="F56" s="30"/>
      <c r="G56" s="30"/>
      <c r="H56" s="49"/>
    </row>
    <row r="57" spans="1:8" s="16" customFormat="1" ht="27.75" customHeight="1">
      <c r="A57" s="71"/>
      <c r="B57" s="100" t="s">
        <v>69</v>
      </c>
      <c r="C57" s="27"/>
      <c r="D57" s="28" t="s">
        <v>70</v>
      </c>
      <c r="E57" s="54"/>
      <c r="F57" s="30"/>
      <c r="G57" s="30"/>
      <c r="H57" s="49"/>
    </row>
    <row r="58" spans="1:8" s="16" customFormat="1" ht="51.75" customHeight="1">
      <c r="A58" s="75"/>
      <c r="B58" s="101"/>
      <c r="C58" s="32" t="s">
        <v>15</v>
      </c>
      <c r="D58" s="33" t="s">
        <v>16</v>
      </c>
      <c r="E58" s="56" t="s">
        <v>17</v>
      </c>
      <c r="F58" s="30">
        <v>3000</v>
      </c>
      <c r="G58" s="30">
        <v>1500</v>
      </c>
      <c r="H58" s="35">
        <f>G58/F58</f>
        <v>0.5</v>
      </c>
    </row>
    <row r="59" spans="1:8" s="16" customFormat="1" ht="19.5" customHeight="1">
      <c r="A59" s="81"/>
      <c r="B59" s="108"/>
      <c r="C59" s="66"/>
      <c r="D59" s="109"/>
      <c r="E59" s="110"/>
      <c r="F59" s="38">
        <f>SUM(F58)</f>
        <v>3000</v>
      </c>
      <c r="G59" s="38">
        <f>SUM(G58)</f>
        <v>1500</v>
      </c>
      <c r="H59" s="39">
        <f>G59/F59</f>
        <v>0.5</v>
      </c>
    </row>
    <row r="60" spans="1:8" s="16" customFormat="1" ht="19.5" customHeight="1">
      <c r="A60" s="71"/>
      <c r="B60" s="111">
        <v>75107</v>
      </c>
      <c r="C60" s="52"/>
      <c r="D60" s="112" t="s">
        <v>71</v>
      </c>
      <c r="E60" s="54"/>
      <c r="F60" s="30"/>
      <c r="G60" s="30"/>
      <c r="H60" s="49"/>
    </row>
    <row r="61" spans="1:8" s="16" customFormat="1" ht="54" customHeight="1">
      <c r="A61" s="75"/>
      <c r="B61" s="101"/>
      <c r="C61" s="32" t="s">
        <v>15</v>
      </c>
      <c r="D61" s="33" t="s">
        <v>16</v>
      </c>
      <c r="E61" s="56" t="s">
        <v>17</v>
      </c>
      <c r="F61" s="30">
        <v>7568</v>
      </c>
      <c r="G61" s="30">
        <v>7568</v>
      </c>
      <c r="H61" s="35">
        <f>G61/F61</f>
        <v>1</v>
      </c>
    </row>
    <row r="62" spans="1:8" s="16" customFormat="1" ht="19.5" customHeight="1">
      <c r="A62" s="75"/>
      <c r="B62" s="101"/>
      <c r="C62" s="36"/>
      <c r="D62" s="28"/>
      <c r="E62" s="37"/>
      <c r="F62" s="38">
        <f>SUM(F61)</f>
        <v>7568</v>
      </c>
      <c r="G62" s="38">
        <f>SUM(G61)</f>
        <v>7568</v>
      </c>
      <c r="H62" s="39">
        <f>G62/F62</f>
        <v>1</v>
      </c>
    </row>
    <row r="63" spans="1:8" s="16" customFormat="1" ht="19.5" customHeight="1">
      <c r="A63" s="81"/>
      <c r="B63" s="108"/>
      <c r="C63" s="66"/>
      <c r="D63" s="67"/>
      <c r="E63" s="68"/>
      <c r="F63" s="42">
        <f>F62+F59</f>
        <v>10568</v>
      </c>
      <c r="G63" s="42">
        <f>G62+G59</f>
        <v>9068</v>
      </c>
      <c r="H63" s="43">
        <f>G63/F63</f>
        <v>0.8580620741862226</v>
      </c>
    </row>
    <row r="64" spans="1:8" s="16" customFormat="1" ht="55.5" customHeight="1">
      <c r="A64" s="69" t="s">
        <v>72</v>
      </c>
      <c r="B64" s="45"/>
      <c r="C64" s="46"/>
      <c r="D64" s="113" t="s">
        <v>73</v>
      </c>
      <c r="E64" s="48"/>
      <c r="F64" s="30"/>
      <c r="G64" s="30"/>
      <c r="H64" s="49"/>
    </row>
    <row r="65" spans="1:8" s="16" customFormat="1" ht="27.75" customHeight="1">
      <c r="A65" s="71"/>
      <c r="B65" s="114" t="s">
        <v>74</v>
      </c>
      <c r="C65" s="115"/>
      <c r="D65" s="53" t="s">
        <v>75</v>
      </c>
      <c r="E65" s="54"/>
      <c r="F65" s="30"/>
      <c r="G65" s="30"/>
      <c r="H65" s="49"/>
    </row>
    <row r="66" spans="1:8" s="16" customFormat="1" ht="27" customHeight="1">
      <c r="A66" s="75"/>
      <c r="B66" s="116"/>
      <c r="C66" s="103" t="s">
        <v>76</v>
      </c>
      <c r="D66" s="117" t="s">
        <v>77</v>
      </c>
      <c r="E66" s="34" t="s">
        <v>17</v>
      </c>
      <c r="F66" s="30">
        <v>15000</v>
      </c>
      <c r="G66" s="30">
        <v>10809.45</v>
      </c>
      <c r="H66" s="57">
        <f>G66/F66</f>
        <v>0.7206300000000001</v>
      </c>
    </row>
    <row r="67" spans="1:8" s="16" customFormat="1" ht="28.5" customHeight="1">
      <c r="A67" s="75"/>
      <c r="B67" s="96"/>
      <c r="C67" s="95" t="s">
        <v>78</v>
      </c>
      <c r="D67" s="118" t="s">
        <v>79</v>
      </c>
      <c r="E67" s="59" t="s">
        <v>29</v>
      </c>
      <c r="F67" s="30">
        <v>0</v>
      </c>
      <c r="G67" s="30">
        <v>30</v>
      </c>
      <c r="H67" s="49"/>
    </row>
    <row r="68" spans="1:8" s="16" customFormat="1" ht="19.5" customHeight="1">
      <c r="A68" s="75"/>
      <c r="B68" s="99"/>
      <c r="C68" s="82"/>
      <c r="D68" s="104"/>
      <c r="E68" s="37"/>
      <c r="F68" s="38">
        <f>SUM(F66:F67)</f>
        <v>15000</v>
      </c>
      <c r="G68" s="38">
        <f>SUM(G66:G67)</f>
        <v>10839.45</v>
      </c>
      <c r="H68" s="39">
        <f>G68/F68</f>
        <v>0.72263</v>
      </c>
    </row>
    <row r="69" spans="1:8" s="16" customFormat="1" ht="54" customHeight="1">
      <c r="A69" s="75"/>
      <c r="B69" s="119" t="s">
        <v>80</v>
      </c>
      <c r="C69" s="120"/>
      <c r="D69" s="121" t="s">
        <v>81</v>
      </c>
      <c r="E69" s="54"/>
      <c r="F69" s="30"/>
      <c r="G69" s="30"/>
      <c r="H69" s="49"/>
    </row>
    <row r="70" spans="1:8" s="16" customFormat="1" ht="16.5" customHeight="1">
      <c r="A70" s="75"/>
      <c r="B70" s="116"/>
      <c r="C70" s="122" t="s">
        <v>82</v>
      </c>
      <c r="D70" s="107" t="s">
        <v>83</v>
      </c>
      <c r="E70" s="56" t="s">
        <v>17</v>
      </c>
      <c r="F70" s="30">
        <v>4251092</v>
      </c>
      <c r="G70" s="30">
        <v>1946871.84</v>
      </c>
      <c r="H70" s="35">
        <f>G70/F70</f>
        <v>0.4579698204602488</v>
      </c>
    </row>
    <row r="71" spans="1:8" s="16" customFormat="1" ht="16.5" customHeight="1">
      <c r="A71" s="75"/>
      <c r="B71" s="96"/>
      <c r="C71" s="78" t="s">
        <v>84</v>
      </c>
      <c r="D71" s="123" t="s">
        <v>85</v>
      </c>
      <c r="E71" s="56" t="s">
        <v>17</v>
      </c>
      <c r="F71" s="30">
        <v>5252</v>
      </c>
      <c r="G71" s="30">
        <v>2904.54</v>
      </c>
      <c r="H71" s="35">
        <f>G71/F71</f>
        <v>0.553035034272658</v>
      </c>
    </row>
    <row r="72" spans="1:8" s="16" customFormat="1" ht="16.5" customHeight="1">
      <c r="A72" s="75"/>
      <c r="B72" s="96"/>
      <c r="C72" s="78" t="s">
        <v>86</v>
      </c>
      <c r="D72" s="123" t="s">
        <v>87</v>
      </c>
      <c r="E72" s="56" t="s">
        <v>17</v>
      </c>
      <c r="F72" s="30">
        <v>4264</v>
      </c>
      <c r="G72" s="30">
        <v>2144</v>
      </c>
      <c r="H72" s="35">
        <f>G72/F72</f>
        <v>0.5028142589118199</v>
      </c>
    </row>
    <row r="73" spans="1:8" s="16" customFormat="1" ht="16.5" customHeight="1">
      <c r="A73" s="75"/>
      <c r="B73" s="96"/>
      <c r="C73" s="103" t="s">
        <v>88</v>
      </c>
      <c r="D73" s="124" t="s">
        <v>89</v>
      </c>
      <c r="E73" s="56" t="s">
        <v>17</v>
      </c>
      <c r="F73" s="30">
        <v>62100</v>
      </c>
      <c r="G73" s="30">
        <v>33013</v>
      </c>
      <c r="H73" s="35">
        <f>G73/F73</f>
        <v>0.5316103059581321</v>
      </c>
    </row>
    <row r="74" spans="1:8" s="60" customFormat="1" ht="24.75" customHeight="1">
      <c r="A74" s="75"/>
      <c r="B74" s="96"/>
      <c r="C74" s="125" t="s">
        <v>90</v>
      </c>
      <c r="D74" s="123" t="s">
        <v>91</v>
      </c>
      <c r="E74" s="59" t="s">
        <v>29</v>
      </c>
      <c r="F74" s="30">
        <v>0</v>
      </c>
      <c r="G74" s="30">
        <v>1884</v>
      </c>
      <c r="H74" s="35"/>
    </row>
    <row r="75" spans="1:8" s="16" customFormat="1" ht="35.25" customHeight="1">
      <c r="A75" s="75"/>
      <c r="B75" s="96"/>
      <c r="C75" s="78" t="s">
        <v>44</v>
      </c>
      <c r="D75" s="126" t="s">
        <v>45</v>
      </c>
      <c r="E75" s="59" t="s">
        <v>63</v>
      </c>
      <c r="F75" s="30">
        <v>0</v>
      </c>
      <c r="G75" s="30">
        <v>8.8</v>
      </c>
      <c r="H75" s="35"/>
    </row>
    <row r="76" spans="1:8" s="16" customFormat="1" ht="28.5" customHeight="1">
      <c r="A76" s="75"/>
      <c r="B76" s="96"/>
      <c r="C76" s="78" t="s">
        <v>78</v>
      </c>
      <c r="D76" s="123" t="s">
        <v>79</v>
      </c>
      <c r="E76" s="59" t="s">
        <v>63</v>
      </c>
      <c r="F76" s="30">
        <v>0</v>
      </c>
      <c r="G76" s="30">
        <v>320</v>
      </c>
      <c r="H76" s="35"/>
    </row>
    <row r="77" spans="1:8" s="16" customFormat="1" ht="19.5" customHeight="1">
      <c r="A77" s="81"/>
      <c r="B77" s="99"/>
      <c r="C77" s="82"/>
      <c r="D77" s="127"/>
      <c r="E77" s="37"/>
      <c r="F77" s="38">
        <f>SUM(F70:F76)</f>
        <v>4322708</v>
      </c>
      <c r="G77" s="38">
        <f>SUM(G70:G76)</f>
        <v>1987146.1800000002</v>
      </c>
      <c r="H77" s="39">
        <f>G77/F77</f>
        <v>0.4596993782601092</v>
      </c>
    </row>
    <row r="78" spans="1:8" s="16" customFormat="1" ht="55.5" customHeight="1">
      <c r="A78" s="71"/>
      <c r="B78" s="128" t="s">
        <v>92</v>
      </c>
      <c r="C78" s="52"/>
      <c r="D78" s="129" t="s">
        <v>93</v>
      </c>
      <c r="E78" s="59"/>
      <c r="F78" s="30"/>
      <c r="G78" s="30"/>
      <c r="H78" s="130"/>
    </row>
    <row r="79" spans="1:8" s="16" customFormat="1" ht="21.75" customHeight="1">
      <c r="A79" s="75"/>
      <c r="B79" s="116"/>
      <c r="C79" s="78" t="s">
        <v>82</v>
      </c>
      <c r="D79" s="123" t="s">
        <v>83</v>
      </c>
      <c r="E79" s="56" t="s">
        <v>17</v>
      </c>
      <c r="F79" s="30">
        <v>610962</v>
      </c>
      <c r="G79" s="30">
        <v>383027.54</v>
      </c>
      <c r="H79" s="35">
        <f>G79/F79</f>
        <v>0.6269253079569597</v>
      </c>
    </row>
    <row r="80" spans="1:8" s="16" customFormat="1" ht="21.75" customHeight="1">
      <c r="A80" s="75"/>
      <c r="B80" s="96"/>
      <c r="C80" s="78" t="s">
        <v>84</v>
      </c>
      <c r="D80" s="123" t="s">
        <v>85</v>
      </c>
      <c r="E80" s="56" t="s">
        <v>17</v>
      </c>
      <c r="F80" s="30">
        <v>76267</v>
      </c>
      <c r="G80" s="30">
        <v>42533.51</v>
      </c>
      <c r="H80" s="35">
        <f>G80/F80</f>
        <v>0.5576921866600234</v>
      </c>
    </row>
    <row r="81" spans="1:8" s="16" customFormat="1" ht="21.75" customHeight="1">
      <c r="A81" s="75"/>
      <c r="B81" s="96"/>
      <c r="C81" s="78" t="s">
        <v>86</v>
      </c>
      <c r="D81" s="123" t="s">
        <v>87</v>
      </c>
      <c r="E81" s="56" t="s">
        <v>17</v>
      </c>
      <c r="F81" s="30">
        <v>124</v>
      </c>
      <c r="G81" s="30">
        <v>150.15</v>
      </c>
      <c r="H81" s="35">
        <f>G81/F81</f>
        <v>1.2108870967741936</v>
      </c>
    </row>
    <row r="82" spans="1:8" s="16" customFormat="1" ht="21.75" customHeight="1">
      <c r="A82" s="75"/>
      <c r="B82" s="96"/>
      <c r="C82" s="78" t="s">
        <v>88</v>
      </c>
      <c r="D82" s="123" t="s">
        <v>89</v>
      </c>
      <c r="E82" s="56" t="s">
        <v>17</v>
      </c>
      <c r="F82" s="30">
        <v>27945</v>
      </c>
      <c r="G82" s="30">
        <v>24432.6</v>
      </c>
      <c r="H82" s="35">
        <f>G82/F82</f>
        <v>0.8743102522812667</v>
      </c>
    </row>
    <row r="83" spans="1:8" s="16" customFormat="1" ht="21.75" customHeight="1">
      <c r="A83" s="75"/>
      <c r="B83" s="96"/>
      <c r="C83" s="131" t="s">
        <v>94</v>
      </c>
      <c r="D83" s="124" t="s">
        <v>95</v>
      </c>
      <c r="E83" s="132" t="s">
        <v>29</v>
      </c>
      <c r="F83" s="30">
        <v>0</v>
      </c>
      <c r="G83" s="30">
        <v>11541</v>
      </c>
      <c r="H83" s="35"/>
    </row>
    <row r="84" spans="1:8" s="60" customFormat="1" ht="23.25" customHeight="1">
      <c r="A84" s="75"/>
      <c r="B84" s="96"/>
      <c r="C84" s="122" t="s">
        <v>96</v>
      </c>
      <c r="D84" s="107" t="s">
        <v>97</v>
      </c>
      <c r="E84" s="133" t="s">
        <v>29</v>
      </c>
      <c r="F84" s="30">
        <v>0</v>
      </c>
      <c r="G84" s="30">
        <v>45</v>
      </c>
      <c r="H84" s="35"/>
    </row>
    <row r="85" spans="1:8" s="16" customFormat="1" ht="24" customHeight="1">
      <c r="A85" s="75"/>
      <c r="B85" s="96"/>
      <c r="C85" s="78" t="s">
        <v>98</v>
      </c>
      <c r="D85" s="123" t="s">
        <v>99</v>
      </c>
      <c r="E85" s="56" t="s">
        <v>52</v>
      </c>
      <c r="F85" s="30">
        <v>1300</v>
      </c>
      <c r="G85" s="30">
        <v>120</v>
      </c>
      <c r="H85" s="35">
        <f>G85/F85</f>
        <v>0.09230769230769231</v>
      </c>
    </row>
    <row r="86" spans="1:8" s="16" customFormat="1" ht="22.5" customHeight="1">
      <c r="A86" s="75"/>
      <c r="B86" s="96"/>
      <c r="C86" s="78" t="s">
        <v>90</v>
      </c>
      <c r="D86" s="123" t="s">
        <v>91</v>
      </c>
      <c r="E86" s="56" t="s">
        <v>17</v>
      </c>
      <c r="F86" s="30">
        <v>90000</v>
      </c>
      <c r="G86" s="30">
        <v>67019</v>
      </c>
      <c r="H86" s="35">
        <f>G86/F86</f>
        <v>0.7446555555555555</v>
      </c>
    </row>
    <row r="87" spans="1:8" s="16" customFormat="1" ht="28.5" customHeight="1">
      <c r="A87" s="75"/>
      <c r="B87" s="96"/>
      <c r="C87" s="103" t="s">
        <v>44</v>
      </c>
      <c r="D87" s="126" t="s">
        <v>45</v>
      </c>
      <c r="E87" s="59" t="s">
        <v>29</v>
      </c>
      <c r="F87" s="30">
        <v>0</v>
      </c>
      <c r="G87" s="30">
        <v>1520.4</v>
      </c>
      <c r="H87" s="35"/>
    </row>
    <row r="88" spans="1:8" s="16" customFormat="1" ht="27.75" customHeight="1">
      <c r="A88" s="75"/>
      <c r="B88" s="96"/>
      <c r="C88" s="122" t="s">
        <v>78</v>
      </c>
      <c r="D88" s="107" t="s">
        <v>79</v>
      </c>
      <c r="E88" s="59" t="s">
        <v>29</v>
      </c>
      <c r="F88" s="30">
        <v>0</v>
      </c>
      <c r="G88" s="30">
        <v>4927.35</v>
      </c>
      <c r="H88" s="35"/>
    </row>
    <row r="89" spans="1:8" s="16" customFormat="1" ht="19.5" customHeight="1">
      <c r="A89" s="75"/>
      <c r="B89" s="99"/>
      <c r="C89" s="82"/>
      <c r="D89" s="127"/>
      <c r="E89" s="37"/>
      <c r="F89" s="38">
        <f>SUM(F79:F88)</f>
        <v>806598</v>
      </c>
      <c r="G89" s="38">
        <f>SUM(G79:G88)</f>
        <v>535316.55</v>
      </c>
      <c r="H89" s="39">
        <f>G89/F89</f>
        <v>0.6636720522490758</v>
      </c>
    </row>
    <row r="90" spans="1:8" s="16" customFormat="1" ht="43.5" customHeight="1">
      <c r="A90" s="75"/>
      <c r="B90" s="134" t="s">
        <v>100</v>
      </c>
      <c r="C90" s="52"/>
      <c r="D90" s="129" t="s">
        <v>101</v>
      </c>
      <c r="E90" s="59"/>
      <c r="F90" s="30"/>
      <c r="G90" s="30"/>
      <c r="H90" s="130"/>
    </row>
    <row r="91" spans="1:8" s="16" customFormat="1" ht="16.5" customHeight="1">
      <c r="A91" s="75"/>
      <c r="B91" s="116"/>
      <c r="C91" s="103" t="s">
        <v>102</v>
      </c>
      <c r="D91" s="124" t="s">
        <v>103</v>
      </c>
      <c r="E91" s="56" t="s">
        <v>17</v>
      </c>
      <c r="F91" s="30">
        <v>15000</v>
      </c>
      <c r="G91" s="30">
        <v>8263.5</v>
      </c>
      <c r="H91" s="35">
        <f>G91/F91</f>
        <v>0.5509</v>
      </c>
    </row>
    <row r="92" spans="1:8" s="16" customFormat="1" ht="30" customHeight="1">
      <c r="A92" s="75"/>
      <c r="B92" s="96"/>
      <c r="C92" s="122" t="s">
        <v>104</v>
      </c>
      <c r="D92" s="107" t="s">
        <v>105</v>
      </c>
      <c r="E92" s="56" t="s">
        <v>17</v>
      </c>
      <c r="F92" s="30">
        <v>123400</v>
      </c>
      <c r="G92" s="30">
        <v>78823.03</v>
      </c>
      <c r="H92" s="35">
        <f>G92/F92</f>
        <v>0.6387603727714749</v>
      </c>
    </row>
    <row r="93" spans="1:8" s="16" customFormat="1" ht="39" customHeight="1">
      <c r="A93" s="75"/>
      <c r="B93" s="96"/>
      <c r="C93" s="103" t="s">
        <v>106</v>
      </c>
      <c r="D93" s="124" t="s">
        <v>107</v>
      </c>
      <c r="E93" s="56" t="s">
        <v>17</v>
      </c>
      <c r="F93" s="30">
        <v>256</v>
      </c>
      <c r="G93" s="30">
        <v>394.08</v>
      </c>
      <c r="H93" s="35">
        <f>G93/F93</f>
        <v>1.539375</v>
      </c>
    </row>
    <row r="94" spans="1:8" s="16" customFormat="1" ht="47.25" customHeight="1">
      <c r="A94" s="75"/>
      <c r="B94" s="96"/>
      <c r="C94" s="122" t="s">
        <v>108</v>
      </c>
      <c r="D94" s="107" t="s">
        <v>109</v>
      </c>
      <c r="E94" s="56" t="s">
        <v>110</v>
      </c>
      <c r="F94" s="30">
        <v>1248300</v>
      </c>
      <c r="G94" s="30">
        <v>343296.5</v>
      </c>
      <c r="H94" s="35">
        <f>G94/F94</f>
        <v>0.27501121525274375</v>
      </c>
    </row>
    <row r="95" spans="1:8" s="16" customFormat="1" ht="23.25" customHeight="1">
      <c r="A95" s="75"/>
      <c r="B95" s="96"/>
      <c r="C95" s="103" t="s">
        <v>27</v>
      </c>
      <c r="D95" s="123" t="s">
        <v>28</v>
      </c>
      <c r="E95" s="59" t="s">
        <v>29</v>
      </c>
      <c r="F95" s="30">
        <v>0</v>
      </c>
      <c r="G95" s="30">
        <v>0.65</v>
      </c>
      <c r="H95" s="35"/>
    </row>
    <row r="96" spans="1:8" s="16" customFormat="1" ht="19.5" customHeight="1">
      <c r="A96" s="81"/>
      <c r="B96" s="99"/>
      <c r="C96" s="82"/>
      <c r="D96" s="127"/>
      <c r="E96" s="37"/>
      <c r="F96" s="38">
        <f>SUM(F91:F95)</f>
        <v>1386956</v>
      </c>
      <c r="G96" s="38">
        <f>SUM(G91:G95)</f>
        <v>430777.76</v>
      </c>
      <c r="H96" s="39">
        <f>G96/F96</f>
        <v>0.31059223219770493</v>
      </c>
    </row>
    <row r="97" spans="1:8" s="16" customFormat="1" ht="30" customHeight="1">
      <c r="A97" s="71"/>
      <c r="B97" s="128" t="s">
        <v>111</v>
      </c>
      <c r="C97" s="135"/>
      <c r="D97" s="136" t="s">
        <v>112</v>
      </c>
      <c r="E97" s="54"/>
      <c r="F97" s="30"/>
      <c r="G97" s="30"/>
      <c r="H97" s="49"/>
    </row>
    <row r="98" spans="1:8" s="16" customFormat="1" ht="21.75" customHeight="1">
      <c r="A98" s="75"/>
      <c r="B98" s="116"/>
      <c r="C98" s="122" t="s">
        <v>113</v>
      </c>
      <c r="D98" s="107" t="s">
        <v>114</v>
      </c>
      <c r="E98" s="34" t="s">
        <v>17</v>
      </c>
      <c r="F98" s="30">
        <v>3547458</v>
      </c>
      <c r="G98" s="30">
        <v>1432738</v>
      </c>
      <c r="H98" s="57">
        <f>G98/F98</f>
        <v>0.4038773679632007</v>
      </c>
    </row>
    <row r="99" spans="1:8" s="16" customFormat="1" ht="21.75" customHeight="1">
      <c r="A99" s="75"/>
      <c r="B99" s="96"/>
      <c r="C99" s="103" t="s">
        <v>115</v>
      </c>
      <c r="D99" s="124" t="s">
        <v>116</v>
      </c>
      <c r="E99" s="34" t="s">
        <v>17</v>
      </c>
      <c r="F99" s="30">
        <v>383500</v>
      </c>
      <c r="G99" s="30">
        <v>284572.07</v>
      </c>
      <c r="H99" s="57">
        <f>G99/F99</f>
        <v>0.742039295958279</v>
      </c>
    </row>
    <row r="100" spans="1:8" s="16" customFormat="1" ht="19.5" customHeight="1">
      <c r="A100" s="75"/>
      <c r="B100" s="96"/>
      <c r="C100" s="79"/>
      <c r="D100" s="129"/>
      <c r="E100" s="37"/>
      <c r="F100" s="38">
        <f>SUM(F98:F99)</f>
        <v>3930958</v>
      </c>
      <c r="G100" s="38">
        <f>SUM(G98:G99)</f>
        <v>1717310.07</v>
      </c>
      <c r="H100" s="39">
        <f>G100/F100</f>
        <v>0.4368680789771857</v>
      </c>
    </row>
    <row r="101" spans="1:8" s="16" customFormat="1" ht="19.5" customHeight="1">
      <c r="A101" s="81"/>
      <c r="B101" s="99"/>
      <c r="C101" s="82"/>
      <c r="D101" s="137"/>
      <c r="E101" s="68"/>
      <c r="F101" s="42">
        <f>F100+F96+F89+F77+F68</f>
        <v>10462220</v>
      </c>
      <c r="G101" s="42">
        <f>G100+G96+G89+G77+G68</f>
        <v>4681390.010000001</v>
      </c>
      <c r="H101" s="43">
        <f>G101/F101</f>
        <v>0.44745665929410783</v>
      </c>
    </row>
    <row r="102" spans="1:8" s="16" customFormat="1" ht="19.5" customHeight="1">
      <c r="A102" s="83" t="s">
        <v>117</v>
      </c>
      <c r="B102" s="138"/>
      <c r="C102" s="139"/>
      <c r="D102" s="140" t="s">
        <v>118</v>
      </c>
      <c r="E102" s="70"/>
      <c r="F102" s="30"/>
      <c r="G102" s="30"/>
      <c r="H102" s="49"/>
    </row>
    <row r="103" spans="1:8" s="16" customFormat="1" ht="27" customHeight="1">
      <c r="A103" s="55"/>
      <c r="B103" s="141" t="s">
        <v>119</v>
      </c>
      <c r="C103" s="142"/>
      <c r="D103" s="143" t="s">
        <v>120</v>
      </c>
      <c r="E103" s="144"/>
      <c r="F103" s="30"/>
      <c r="G103" s="30"/>
      <c r="H103" s="49"/>
    </row>
    <row r="104" spans="1:8" s="16" customFormat="1" ht="24.75" customHeight="1">
      <c r="A104" s="55"/>
      <c r="B104" s="25"/>
      <c r="C104" s="32" t="s">
        <v>121</v>
      </c>
      <c r="D104" s="123" t="s">
        <v>122</v>
      </c>
      <c r="E104" s="34" t="s">
        <v>17</v>
      </c>
      <c r="F104" s="30">
        <v>3797467</v>
      </c>
      <c r="G104" s="30">
        <v>2336904</v>
      </c>
      <c r="H104" s="57">
        <f>G104/F104</f>
        <v>0.6153849394872951</v>
      </c>
    </row>
    <row r="105" spans="1:8" s="16" customFormat="1" ht="19.5" customHeight="1">
      <c r="A105" s="55"/>
      <c r="B105" s="25"/>
      <c r="C105" s="36"/>
      <c r="D105" s="145"/>
      <c r="E105" s="110"/>
      <c r="F105" s="38">
        <f>SUM(F104)</f>
        <v>3797467</v>
      </c>
      <c r="G105" s="38">
        <f>SUM(G104)</f>
        <v>2336904</v>
      </c>
      <c r="H105" s="39">
        <f>G105/F105</f>
        <v>0.6153849394872951</v>
      </c>
    </row>
    <row r="106" spans="1:8" s="16" customFormat="1" ht="19.5" customHeight="1">
      <c r="A106" s="55"/>
      <c r="B106" s="58" t="s">
        <v>123</v>
      </c>
      <c r="C106" s="27"/>
      <c r="D106" s="146" t="s">
        <v>124</v>
      </c>
      <c r="E106" s="54"/>
      <c r="F106" s="30"/>
      <c r="G106" s="30"/>
      <c r="H106" s="49"/>
    </row>
    <row r="107" spans="1:8" s="16" customFormat="1" ht="24" customHeight="1">
      <c r="A107" s="55"/>
      <c r="B107" s="25"/>
      <c r="C107" s="32" t="s">
        <v>27</v>
      </c>
      <c r="D107" s="123" t="s">
        <v>28</v>
      </c>
      <c r="E107" s="34" t="s">
        <v>125</v>
      </c>
      <c r="F107" s="30">
        <v>233680.91</v>
      </c>
      <c r="G107" s="30">
        <v>298053.87</v>
      </c>
      <c r="H107" s="57">
        <f>G107/F107</f>
        <v>1.275473764630581</v>
      </c>
    </row>
    <row r="108" spans="1:8" s="16" customFormat="1" ht="19.5" customHeight="1">
      <c r="A108" s="55"/>
      <c r="B108" s="25"/>
      <c r="C108" s="36"/>
      <c r="D108" s="146"/>
      <c r="E108" s="37"/>
      <c r="F108" s="38">
        <f>SUM(F107)</f>
        <v>233680.91</v>
      </c>
      <c r="G108" s="38">
        <f>SUM(G107)</f>
        <v>298053.87</v>
      </c>
      <c r="H108" s="39">
        <f>G108/F108</f>
        <v>1.275473764630581</v>
      </c>
    </row>
    <row r="109" spans="1:8" s="16" customFormat="1" ht="19.5" customHeight="1">
      <c r="A109" s="64"/>
      <c r="B109" s="65"/>
      <c r="C109" s="66"/>
      <c r="D109" s="137"/>
      <c r="E109" s="68"/>
      <c r="F109" s="42">
        <f>F108+F105</f>
        <v>4031147.91</v>
      </c>
      <c r="G109" s="42">
        <f>G108+G105</f>
        <v>2634957.87</v>
      </c>
      <c r="H109" s="43">
        <f>G109/F109</f>
        <v>0.6536495134459107</v>
      </c>
    </row>
    <row r="110" spans="1:8" s="16" customFormat="1" ht="19.5" customHeight="1">
      <c r="A110" s="69" t="s">
        <v>126</v>
      </c>
      <c r="B110" s="45"/>
      <c r="C110" s="46"/>
      <c r="D110" s="147" t="s">
        <v>127</v>
      </c>
      <c r="E110" s="70"/>
      <c r="F110" s="30"/>
      <c r="G110" s="30"/>
      <c r="H110" s="49"/>
    </row>
    <row r="111" spans="1:8" s="16" customFormat="1" ht="19.5" customHeight="1">
      <c r="A111" s="71"/>
      <c r="B111" s="128" t="s">
        <v>128</v>
      </c>
      <c r="C111" s="52"/>
      <c r="D111" s="146" t="s">
        <v>129</v>
      </c>
      <c r="E111" s="54"/>
      <c r="F111" s="30"/>
      <c r="G111" s="30"/>
      <c r="H111" s="49"/>
    </row>
    <row r="112" spans="1:8" s="16" customFormat="1" ht="22.5" customHeight="1">
      <c r="A112" s="75"/>
      <c r="B112" s="116"/>
      <c r="C112" s="103" t="s">
        <v>44</v>
      </c>
      <c r="D112" s="124" t="s">
        <v>45</v>
      </c>
      <c r="E112" s="56" t="s">
        <v>17</v>
      </c>
      <c r="F112" s="30">
        <v>200</v>
      </c>
      <c r="G112" s="30">
        <v>90</v>
      </c>
      <c r="H112" s="35">
        <f>G112/F112</f>
        <v>0.45</v>
      </c>
    </row>
    <row r="113" spans="1:8" s="16" customFormat="1" ht="66" customHeight="1">
      <c r="A113" s="75"/>
      <c r="B113" s="96"/>
      <c r="C113" s="122" t="s">
        <v>46</v>
      </c>
      <c r="D113" s="107" t="s">
        <v>47</v>
      </c>
      <c r="E113" s="56" t="s">
        <v>17</v>
      </c>
      <c r="F113" s="30">
        <v>2500</v>
      </c>
      <c r="G113" s="30">
        <v>3230</v>
      </c>
      <c r="H113" s="35">
        <f>G113/F113</f>
        <v>1.292</v>
      </c>
    </row>
    <row r="114" spans="1:8" s="16" customFormat="1" ht="24" customHeight="1">
      <c r="A114" s="75"/>
      <c r="B114" s="96"/>
      <c r="C114" s="79" t="s">
        <v>27</v>
      </c>
      <c r="D114" s="123" t="s">
        <v>28</v>
      </c>
      <c r="E114" s="59" t="s">
        <v>29</v>
      </c>
      <c r="F114" s="30">
        <v>0</v>
      </c>
      <c r="G114" s="30">
        <v>1.4</v>
      </c>
      <c r="H114" s="35"/>
    </row>
    <row r="115" spans="1:8" s="16" customFormat="1" ht="65.25" customHeight="1">
      <c r="A115" s="81"/>
      <c r="B115" s="99"/>
      <c r="C115" s="62" t="s">
        <v>64</v>
      </c>
      <c r="D115" s="148" t="s">
        <v>65</v>
      </c>
      <c r="E115" s="132" t="s">
        <v>17</v>
      </c>
      <c r="F115" s="30">
        <v>82726.68</v>
      </c>
      <c r="G115" s="30">
        <v>55250</v>
      </c>
      <c r="H115" s="35">
        <f>G115/F115</f>
        <v>0.6678619279777698</v>
      </c>
    </row>
    <row r="116" spans="1:8" s="16" customFormat="1" ht="69" customHeight="1">
      <c r="A116" s="71"/>
      <c r="B116" s="116"/>
      <c r="C116" s="62" t="s">
        <v>66</v>
      </c>
      <c r="D116" s="107" t="s">
        <v>65</v>
      </c>
      <c r="E116" s="133" t="s">
        <v>17</v>
      </c>
      <c r="F116" s="30">
        <v>14598.82</v>
      </c>
      <c r="G116" s="30">
        <v>9750</v>
      </c>
      <c r="H116" s="35">
        <f>G116/F116</f>
        <v>0.6678621970816819</v>
      </c>
    </row>
    <row r="117" spans="1:8" s="16" customFormat="1" ht="19.5" customHeight="1">
      <c r="A117" s="75"/>
      <c r="B117" s="99"/>
      <c r="C117" s="149"/>
      <c r="D117" s="146"/>
      <c r="E117" s="37" t="s">
        <v>130</v>
      </c>
      <c r="F117" s="38">
        <f>SUM(F112:F116)</f>
        <v>100025.5</v>
      </c>
      <c r="G117" s="38">
        <f>SUM(G112:G116)</f>
        <v>68321.4</v>
      </c>
      <c r="H117" s="39">
        <f>G117/F117</f>
        <v>0.6830398248446645</v>
      </c>
    </row>
    <row r="118" spans="1:8" s="16" customFormat="1" ht="19.5" customHeight="1">
      <c r="A118" s="75"/>
      <c r="B118" s="150">
        <v>80104</v>
      </c>
      <c r="C118" s="151"/>
      <c r="D118" s="28" t="s">
        <v>131</v>
      </c>
      <c r="E118" s="54"/>
      <c r="F118" s="30"/>
      <c r="G118" s="30"/>
      <c r="H118" s="49"/>
    </row>
    <row r="119" spans="1:8" s="16" customFormat="1" ht="22.5" customHeight="1">
      <c r="A119" s="75"/>
      <c r="B119" s="101"/>
      <c r="C119" s="152" t="s">
        <v>44</v>
      </c>
      <c r="D119" s="33" t="s">
        <v>45</v>
      </c>
      <c r="E119" s="56" t="s">
        <v>17</v>
      </c>
      <c r="F119" s="30">
        <v>60000</v>
      </c>
      <c r="G119" s="30">
        <v>31785.02</v>
      </c>
      <c r="H119" s="153">
        <f>G119/F119</f>
        <v>0.5297503333333333</v>
      </c>
    </row>
    <row r="120" spans="1:8" s="60" customFormat="1" ht="38.25" customHeight="1">
      <c r="A120" s="75"/>
      <c r="B120" s="101"/>
      <c r="C120" s="32" t="s">
        <v>30</v>
      </c>
      <c r="D120" s="33" t="s">
        <v>31</v>
      </c>
      <c r="E120" s="59" t="s">
        <v>132</v>
      </c>
      <c r="F120" s="30">
        <v>0</v>
      </c>
      <c r="G120" s="30">
        <v>3344.22</v>
      </c>
      <c r="H120" s="153"/>
    </row>
    <row r="121" spans="1:8" s="16" customFormat="1" ht="19.5" customHeight="1">
      <c r="A121" s="75"/>
      <c r="B121" s="108"/>
      <c r="C121" s="154"/>
      <c r="D121" s="104"/>
      <c r="E121" s="37"/>
      <c r="F121" s="38">
        <f>SUM(F119:F120)</f>
        <v>60000</v>
      </c>
      <c r="G121" s="38">
        <f>SUM(G119:G120)</f>
        <v>35129.24</v>
      </c>
      <c r="H121" s="39">
        <f>G121/F121</f>
        <v>0.5854873333333332</v>
      </c>
    </row>
    <row r="122" spans="1:8" s="16" customFormat="1" ht="20.25" customHeight="1">
      <c r="A122" s="75"/>
      <c r="B122" s="119" t="s">
        <v>133</v>
      </c>
      <c r="C122" s="115"/>
      <c r="D122" s="129" t="s">
        <v>134</v>
      </c>
      <c r="E122" s="54"/>
      <c r="F122" s="30"/>
      <c r="G122" s="30"/>
      <c r="H122" s="49"/>
    </row>
    <row r="123" spans="1:8" s="16" customFormat="1" ht="20.25" customHeight="1">
      <c r="A123" s="75"/>
      <c r="B123" s="96"/>
      <c r="C123" s="78" t="s">
        <v>44</v>
      </c>
      <c r="D123" s="123" t="s">
        <v>45</v>
      </c>
      <c r="E123" s="56" t="s">
        <v>17</v>
      </c>
      <c r="F123" s="30">
        <v>150</v>
      </c>
      <c r="G123" s="30">
        <v>45</v>
      </c>
      <c r="H123" s="57">
        <f>G123/F123</f>
        <v>0.3</v>
      </c>
    </row>
    <row r="124" spans="1:8" s="16" customFormat="1" ht="65.25" customHeight="1">
      <c r="A124" s="75"/>
      <c r="B124" s="96"/>
      <c r="C124" s="78" t="s">
        <v>46</v>
      </c>
      <c r="D124" s="123" t="s">
        <v>47</v>
      </c>
      <c r="E124" s="155" t="s">
        <v>35</v>
      </c>
      <c r="F124" s="30">
        <v>1500</v>
      </c>
      <c r="G124" s="30">
        <v>2751.84</v>
      </c>
      <c r="H124" s="57">
        <f>G124/F124</f>
        <v>1.8345600000000002</v>
      </c>
    </row>
    <row r="125" spans="1:8" s="16" customFormat="1" ht="24" customHeight="1">
      <c r="A125" s="75"/>
      <c r="B125" s="96"/>
      <c r="C125" s="78" t="s">
        <v>27</v>
      </c>
      <c r="D125" s="123" t="s">
        <v>28</v>
      </c>
      <c r="E125" s="59" t="s">
        <v>29</v>
      </c>
      <c r="F125" s="30">
        <v>0</v>
      </c>
      <c r="G125" s="30">
        <v>3.66</v>
      </c>
      <c r="H125" s="57"/>
    </row>
    <row r="126" spans="1:8" s="16" customFormat="1" ht="23.25" customHeight="1">
      <c r="A126" s="75"/>
      <c r="B126" s="96"/>
      <c r="C126" s="103" t="s">
        <v>30</v>
      </c>
      <c r="D126" s="124" t="s">
        <v>31</v>
      </c>
      <c r="E126" s="59" t="s">
        <v>29</v>
      </c>
      <c r="F126" s="30">
        <v>1664.07</v>
      </c>
      <c r="G126" s="30">
        <v>2357.17</v>
      </c>
      <c r="H126" s="57">
        <f>G126/F126</f>
        <v>1.4165089208987605</v>
      </c>
    </row>
    <row r="127" spans="1:8" s="16" customFormat="1" ht="63.75" customHeight="1">
      <c r="A127" s="75"/>
      <c r="B127" s="96"/>
      <c r="C127" s="62" t="s">
        <v>64</v>
      </c>
      <c r="D127" s="107" t="s">
        <v>65</v>
      </c>
      <c r="E127" s="155" t="s">
        <v>17</v>
      </c>
      <c r="F127" s="30">
        <v>112693</v>
      </c>
      <c r="G127" s="30">
        <v>64450</v>
      </c>
      <c r="H127" s="57">
        <f>G127/F127</f>
        <v>0.5719077493721881</v>
      </c>
    </row>
    <row r="128" spans="1:8" s="16" customFormat="1" ht="64.5" customHeight="1">
      <c r="A128" s="75"/>
      <c r="B128" s="96"/>
      <c r="C128" s="149" t="s">
        <v>66</v>
      </c>
      <c r="D128" s="107" t="s">
        <v>65</v>
      </c>
      <c r="E128" s="155" t="s">
        <v>17</v>
      </c>
      <c r="F128" s="30">
        <v>19887</v>
      </c>
      <c r="G128" s="30">
        <v>11550</v>
      </c>
      <c r="H128" s="57">
        <f>G128/F128</f>
        <v>0.5807814149947201</v>
      </c>
    </row>
    <row r="129" spans="1:8" s="16" customFormat="1" ht="19.5" customHeight="1">
      <c r="A129" s="75"/>
      <c r="B129" s="99"/>
      <c r="C129" s="79"/>
      <c r="D129" s="129"/>
      <c r="E129" s="37"/>
      <c r="F129" s="38">
        <f>SUM(F123:F128)</f>
        <v>135894.07</v>
      </c>
      <c r="G129" s="38">
        <f>SUM(G123:G128)</f>
        <v>81157.67</v>
      </c>
      <c r="H129" s="38">
        <f>SUM(H123:H128)</f>
        <v>4.703758085265669</v>
      </c>
    </row>
    <row r="130" spans="1:8" s="16" customFormat="1" ht="21.75" customHeight="1">
      <c r="A130" s="75"/>
      <c r="B130" s="134" t="s">
        <v>135</v>
      </c>
      <c r="C130" s="27"/>
      <c r="D130" s="146" t="s">
        <v>136</v>
      </c>
      <c r="E130" s="54"/>
      <c r="F130" s="30"/>
      <c r="G130" s="30"/>
      <c r="H130" s="49"/>
    </row>
    <row r="131" spans="1:8" s="16" customFormat="1" ht="21" customHeight="1">
      <c r="A131" s="81"/>
      <c r="B131" s="156"/>
      <c r="C131" s="103" t="s">
        <v>22</v>
      </c>
      <c r="D131" s="124" t="s">
        <v>23</v>
      </c>
      <c r="E131" s="132" t="s">
        <v>17</v>
      </c>
      <c r="F131" s="30">
        <v>298800</v>
      </c>
      <c r="G131" s="30">
        <v>161490.08</v>
      </c>
      <c r="H131" s="57">
        <f>G131/F131</f>
        <v>0.5404621151271753</v>
      </c>
    </row>
    <row r="132" spans="1:8" s="16" customFormat="1" ht="24" customHeight="1">
      <c r="A132" s="71"/>
      <c r="B132" s="116"/>
      <c r="C132" s="95" t="s">
        <v>27</v>
      </c>
      <c r="D132" s="148" t="s">
        <v>28</v>
      </c>
      <c r="E132" s="133" t="s">
        <v>29</v>
      </c>
      <c r="F132" s="30">
        <v>0</v>
      </c>
      <c r="G132" s="30">
        <v>45.77</v>
      </c>
      <c r="H132" s="57"/>
    </row>
    <row r="133" spans="1:8" s="16" customFormat="1" ht="19.5" customHeight="1">
      <c r="A133" s="75"/>
      <c r="B133" s="99"/>
      <c r="C133" s="82"/>
      <c r="D133" s="127"/>
      <c r="E133" s="37"/>
      <c r="F133" s="38">
        <f>SUM(F131:F132)</f>
        <v>298800</v>
      </c>
      <c r="G133" s="38">
        <f>SUM(G131:G132)</f>
        <v>161535.84999999998</v>
      </c>
      <c r="H133" s="39">
        <f>G133/F133</f>
        <v>0.5406152945113788</v>
      </c>
    </row>
    <row r="134" spans="1:8" s="16" customFormat="1" ht="19.5" customHeight="1">
      <c r="A134" s="81"/>
      <c r="B134" s="99"/>
      <c r="C134" s="82"/>
      <c r="D134" s="137"/>
      <c r="E134" s="68"/>
      <c r="F134" s="42">
        <f>+F133+F129+F121+F117</f>
        <v>594719.5700000001</v>
      </c>
      <c r="G134" s="42">
        <f>+G133+G129+G121+G117</f>
        <v>346144.1599999999</v>
      </c>
      <c r="H134" s="43">
        <f>G134/F134</f>
        <v>0.5820292074800899</v>
      </c>
    </row>
    <row r="135" spans="1:8" s="16" customFormat="1" ht="19.5" customHeight="1">
      <c r="A135" s="157">
        <v>851</v>
      </c>
      <c r="B135" s="158"/>
      <c r="C135" s="159"/>
      <c r="D135" s="160" t="s">
        <v>137</v>
      </c>
      <c r="E135" s="70"/>
      <c r="F135" s="30"/>
      <c r="G135" s="30"/>
      <c r="H135" s="49"/>
    </row>
    <row r="136" spans="1:8" s="16" customFormat="1" ht="20.25" customHeight="1">
      <c r="A136" s="55"/>
      <c r="B136" s="141">
        <v>85195</v>
      </c>
      <c r="C136" s="142"/>
      <c r="D136" s="143" t="s">
        <v>14</v>
      </c>
      <c r="E136" s="144"/>
      <c r="F136" s="30"/>
      <c r="G136" s="30"/>
      <c r="H136" s="161"/>
    </row>
    <row r="137" spans="1:8" s="16" customFormat="1" ht="46.5" customHeight="1">
      <c r="A137" s="55"/>
      <c r="B137" s="25"/>
      <c r="C137" s="32" t="s">
        <v>30</v>
      </c>
      <c r="D137" s="123" t="s">
        <v>31</v>
      </c>
      <c r="E137" s="59" t="s">
        <v>138</v>
      </c>
      <c r="F137" s="30">
        <v>0</v>
      </c>
      <c r="G137" s="30">
        <v>1404.04</v>
      </c>
      <c r="H137" s="57"/>
    </row>
    <row r="138" spans="1:8" s="60" customFormat="1" ht="54" customHeight="1">
      <c r="A138" s="25"/>
      <c r="B138" s="31"/>
      <c r="C138" s="162" t="s">
        <v>15</v>
      </c>
      <c r="D138" s="33" t="s">
        <v>16</v>
      </c>
      <c r="E138" s="163" t="s">
        <v>52</v>
      </c>
      <c r="F138" s="30">
        <v>50</v>
      </c>
      <c r="G138" s="30">
        <v>0</v>
      </c>
      <c r="H138" s="57">
        <f>G138/F138</f>
        <v>0</v>
      </c>
    </row>
    <row r="139" spans="1:8" s="16" customFormat="1" ht="19.5" customHeight="1">
      <c r="A139" s="55"/>
      <c r="B139" s="25"/>
      <c r="C139" s="36"/>
      <c r="D139" s="146"/>
      <c r="E139" s="37"/>
      <c r="F139" s="38">
        <f>SUM(F137:F138)</f>
        <v>50</v>
      </c>
      <c r="G139" s="38">
        <f>SUM(G137:G138)</f>
        <v>1404.04</v>
      </c>
      <c r="H139" s="164">
        <f>G139/F139</f>
        <v>28.0808</v>
      </c>
    </row>
    <row r="140" spans="1:8" s="16" customFormat="1" ht="19.5" customHeight="1">
      <c r="A140" s="55"/>
      <c r="B140" s="25"/>
      <c r="C140" s="36"/>
      <c r="D140" s="165"/>
      <c r="E140" s="166"/>
      <c r="F140" s="167">
        <f>F139</f>
        <v>50</v>
      </c>
      <c r="G140" s="167">
        <f>G139</f>
        <v>1404.04</v>
      </c>
      <c r="H140" s="168">
        <f>G140/F140</f>
        <v>28.0808</v>
      </c>
    </row>
    <row r="141" spans="1:8" s="16" customFormat="1" ht="21" customHeight="1">
      <c r="A141" s="69" t="s">
        <v>139</v>
      </c>
      <c r="B141" s="45"/>
      <c r="C141" s="46"/>
      <c r="D141" s="169" t="s">
        <v>140</v>
      </c>
      <c r="E141" s="48"/>
      <c r="F141" s="30"/>
      <c r="G141" s="30"/>
      <c r="H141" s="170"/>
    </row>
    <row r="142" spans="1:8" s="16" customFormat="1" ht="54" customHeight="1">
      <c r="A142" s="71"/>
      <c r="B142" s="128" t="s">
        <v>141</v>
      </c>
      <c r="C142" s="171"/>
      <c r="D142" s="172" t="s">
        <v>142</v>
      </c>
      <c r="E142" s="54"/>
      <c r="F142" s="30"/>
      <c r="G142" s="30"/>
      <c r="H142" s="49"/>
    </row>
    <row r="143" spans="1:8" s="16" customFormat="1" ht="24" customHeight="1">
      <c r="A143" s="75"/>
      <c r="B143" s="174"/>
      <c r="C143" s="62" t="s">
        <v>44</v>
      </c>
      <c r="D143" s="63" t="s">
        <v>45</v>
      </c>
      <c r="E143" s="177" t="s">
        <v>29</v>
      </c>
      <c r="F143" s="30">
        <v>0</v>
      </c>
      <c r="G143" s="30">
        <v>17.6</v>
      </c>
      <c r="H143" s="49"/>
    </row>
    <row r="144" spans="1:8" s="16" customFormat="1" ht="24" customHeight="1">
      <c r="A144" s="75"/>
      <c r="B144" s="176"/>
      <c r="C144" s="178" t="s">
        <v>27</v>
      </c>
      <c r="D144" s="179" t="s">
        <v>28</v>
      </c>
      <c r="E144" s="180" t="s">
        <v>17</v>
      </c>
      <c r="F144" s="30">
        <v>1600</v>
      </c>
      <c r="G144" s="30">
        <v>876.32</v>
      </c>
      <c r="H144" s="57">
        <f>G144/F144</f>
        <v>0.5477000000000001</v>
      </c>
    </row>
    <row r="145" spans="1:8" s="16" customFormat="1" ht="24" customHeight="1">
      <c r="A145" s="75"/>
      <c r="B145" s="176"/>
      <c r="C145" s="78" t="s">
        <v>30</v>
      </c>
      <c r="D145" s="123" t="s">
        <v>31</v>
      </c>
      <c r="E145" s="180" t="s">
        <v>17</v>
      </c>
      <c r="F145" s="30">
        <v>5000</v>
      </c>
      <c r="G145" s="30">
        <v>2976.48</v>
      </c>
      <c r="H145" s="57">
        <f>G145/F145</f>
        <v>0.595296</v>
      </c>
    </row>
    <row r="146" spans="1:8" s="16" customFormat="1" ht="27" customHeight="1">
      <c r="A146" s="75"/>
      <c r="B146" s="176"/>
      <c r="C146" s="125" t="s">
        <v>143</v>
      </c>
      <c r="D146" s="181" t="s">
        <v>144</v>
      </c>
      <c r="E146" s="180" t="s">
        <v>35</v>
      </c>
      <c r="F146" s="30">
        <v>2000</v>
      </c>
      <c r="G146" s="30">
        <v>6430.62</v>
      </c>
      <c r="H146" s="57">
        <f>G146/F146</f>
        <v>3.21531</v>
      </c>
    </row>
    <row r="147" spans="1:8" s="16" customFormat="1" ht="60.75" customHeight="1">
      <c r="A147" s="75"/>
      <c r="B147" s="176"/>
      <c r="C147" s="103" t="s">
        <v>15</v>
      </c>
      <c r="D147" s="124" t="s">
        <v>16</v>
      </c>
      <c r="E147" s="182" t="s">
        <v>17</v>
      </c>
      <c r="F147" s="30">
        <v>799000</v>
      </c>
      <c r="G147" s="30">
        <v>414258</v>
      </c>
      <c r="H147" s="57">
        <f>G147/F147</f>
        <v>0.5184705882352941</v>
      </c>
    </row>
    <row r="148" spans="1:8" s="16" customFormat="1" ht="19.5" customHeight="1">
      <c r="A148" s="81"/>
      <c r="B148" s="175"/>
      <c r="C148" s="82"/>
      <c r="D148" s="183"/>
      <c r="E148" s="184"/>
      <c r="F148" s="38">
        <f>SUM(F143:F147)</f>
        <v>807600</v>
      </c>
      <c r="G148" s="38">
        <f>SUM(G143:G147)</f>
        <v>424559.02</v>
      </c>
      <c r="H148" s="39">
        <f>G148/F148</f>
        <v>0.5257045814759782</v>
      </c>
    </row>
    <row r="149" spans="1:8" s="16" customFormat="1" ht="74.25" customHeight="1">
      <c r="A149" s="71"/>
      <c r="B149" s="185" t="s">
        <v>145</v>
      </c>
      <c r="C149" s="135"/>
      <c r="D149" s="136" t="s">
        <v>146</v>
      </c>
      <c r="E149" s="54"/>
      <c r="F149" s="30"/>
      <c r="G149" s="30"/>
      <c r="H149" s="49"/>
    </row>
    <row r="150" spans="1:8" s="16" customFormat="1" ht="52.5" customHeight="1">
      <c r="A150" s="75"/>
      <c r="B150" s="186"/>
      <c r="C150" s="187" t="s">
        <v>15</v>
      </c>
      <c r="D150" s="107" t="s">
        <v>16</v>
      </c>
      <c r="E150" s="155" t="s">
        <v>17</v>
      </c>
      <c r="F150" s="30">
        <v>900</v>
      </c>
      <c r="G150" s="30">
        <v>658</v>
      </c>
      <c r="H150" s="57">
        <f>G150/F150</f>
        <v>0.7311111111111112</v>
      </c>
    </row>
    <row r="151" spans="1:8" s="16" customFormat="1" ht="41.25" customHeight="1">
      <c r="A151" s="75"/>
      <c r="B151" s="188"/>
      <c r="C151" s="62" t="s">
        <v>147</v>
      </c>
      <c r="D151" s="123" t="s">
        <v>148</v>
      </c>
      <c r="E151" s="189" t="s">
        <v>17</v>
      </c>
      <c r="F151" s="30">
        <v>2100</v>
      </c>
      <c r="G151" s="30">
        <v>1008</v>
      </c>
      <c r="H151" s="57">
        <f>G151/F151</f>
        <v>0.48</v>
      </c>
    </row>
    <row r="152" spans="1:8" s="16" customFormat="1" ht="19.5" customHeight="1">
      <c r="A152" s="75"/>
      <c r="B152" s="108"/>
      <c r="C152" s="66"/>
      <c r="D152" s="127"/>
      <c r="E152" s="190"/>
      <c r="F152" s="38">
        <f>SUM(F150:F151)</f>
        <v>3000</v>
      </c>
      <c r="G152" s="38">
        <f>SUM(G150:G151)</f>
        <v>1666</v>
      </c>
      <c r="H152" s="39">
        <f>G152/F152</f>
        <v>0.5553333333333333</v>
      </c>
    </row>
    <row r="153" spans="1:8" s="16" customFormat="1" ht="29.25" customHeight="1">
      <c r="A153" s="75"/>
      <c r="B153" s="114" t="s">
        <v>149</v>
      </c>
      <c r="C153" s="115"/>
      <c r="D153" s="129" t="s">
        <v>150</v>
      </c>
      <c r="E153" s="191"/>
      <c r="F153" s="30"/>
      <c r="G153" s="30"/>
      <c r="H153" s="49"/>
    </row>
    <row r="154" spans="1:8" s="16" customFormat="1" ht="24" customHeight="1">
      <c r="A154" s="75"/>
      <c r="B154" s="116"/>
      <c r="C154" s="78" t="s">
        <v>30</v>
      </c>
      <c r="D154" s="123" t="s">
        <v>31</v>
      </c>
      <c r="E154" s="192" t="s">
        <v>29</v>
      </c>
      <c r="F154" s="30">
        <v>0</v>
      </c>
      <c r="G154" s="30">
        <v>800</v>
      </c>
      <c r="H154" s="35"/>
    </row>
    <row r="155" spans="1:8" s="16" customFormat="1" ht="45.75" customHeight="1">
      <c r="A155" s="75"/>
      <c r="B155" s="96"/>
      <c r="C155" s="122" t="s">
        <v>147</v>
      </c>
      <c r="D155" s="123" t="s">
        <v>148</v>
      </c>
      <c r="E155" s="189" t="s">
        <v>17</v>
      </c>
      <c r="F155" s="30">
        <v>9100</v>
      </c>
      <c r="G155" s="30">
        <v>7878</v>
      </c>
      <c r="H155" s="57">
        <f>G155/F155</f>
        <v>0.8657142857142858</v>
      </c>
    </row>
    <row r="156" spans="1:8" s="16" customFormat="1" ht="44.25" customHeight="1">
      <c r="A156" s="75"/>
      <c r="B156" s="96"/>
      <c r="C156" s="103" t="s">
        <v>151</v>
      </c>
      <c r="D156" s="123" t="s">
        <v>148</v>
      </c>
      <c r="E156" s="189" t="s">
        <v>17</v>
      </c>
      <c r="F156" s="30">
        <v>3400</v>
      </c>
      <c r="G156" s="30">
        <v>0</v>
      </c>
      <c r="H156" s="57">
        <f>G156/F156</f>
        <v>0</v>
      </c>
    </row>
    <row r="157" spans="1:8" s="16" customFormat="1" ht="19.5" customHeight="1">
      <c r="A157" s="75"/>
      <c r="B157" s="99"/>
      <c r="C157" s="82"/>
      <c r="D157" s="127"/>
      <c r="E157" s="190"/>
      <c r="F157" s="38">
        <f>SUM(F154:F156)</f>
        <v>12500</v>
      </c>
      <c r="G157" s="38">
        <f>SUM(G154:G156)</f>
        <v>8678</v>
      </c>
      <c r="H157" s="39">
        <f>G157/F157</f>
        <v>0.69424</v>
      </c>
    </row>
    <row r="158" spans="1:8" s="16" customFormat="1" ht="21" customHeight="1">
      <c r="A158" s="75"/>
      <c r="B158" s="150">
        <v>85216</v>
      </c>
      <c r="C158" s="52"/>
      <c r="D158" s="129" t="s">
        <v>152</v>
      </c>
      <c r="E158" s="191"/>
      <c r="F158" s="30"/>
      <c r="G158" s="30"/>
      <c r="H158" s="161"/>
    </row>
    <row r="159" spans="1:8" s="16" customFormat="1" ht="43.5" customHeight="1">
      <c r="A159" s="75"/>
      <c r="B159" s="101"/>
      <c r="C159" s="32" t="s">
        <v>147</v>
      </c>
      <c r="D159" s="123" t="s">
        <v>148</v>
      </c>
      <c r="E159" s="189" t="s">
        <v>17</v>
      </c>
      <c r="F159" s="30">
        <v>17300</v>
      </c>
      <c r="G159" s="30">
        <v>11500</v>
      </c>
      <c r="H159" s="57">
        <f>G159/F159</f>
        <v>0.6647398843930635</v>
      </c>
    </row>
    <row r="160" spans="1:8" s="16" customFormat="1" ht="24.75" customHeight="1">
      <c r="A160" s="75"/>
      <c r="B160" s="108"/>
      <c r="C160" s="66"/>
      <c r="D160" s="127"/>
      <c r="E160" s="190"/>
      <c r="F160" s="38">
        <f>SUM(F159:F159)</f>
        <v>17300</v>
      </c>
      <c r="G160" s="38">
        <f>SUM(G159:G159)</f>
        <v>11500</v>
      </c>
      <c r="H160" s="39">
        <f>G160/F160</f>
        <v>0.6647398843930635</v>
      </c>
    </row>
    <row r="161" spans="1:8" s="16" customFormat="1" ht="19.5" customHeight="1">
      <c r="A161" s="75"/>
      <c r="B161" s="150" t="s">
        <v>153</v>
      </c>
      <c r="C161" s="52"/>
      <c r="D161" s="129" t="s">
        <v>154</v>
      </c>
      <c r="E161" s="191"/>
      <c r="F161" s="30"/>
      <c r="G161" s="30"/>
      <c r="H161" s="161"/>
    </row>
    <row r="162" spans="1:8" s="16" customFormat="1" ht="43.5" customHeight="1">
      <c r="A162" s="75"/>
      <c r="B162" s="101"/>
      <c r="C162" s="32" t="s">
        <v>147</v>
      </c>
      <c r="D162" s="123" t="s">
        <v>148</v>
      </c>
      <c r="E162" s="189" t="s">
        <v>17</v>
      </c>
      <c r="F162" s="30">
        <v>70300</v>
      </c>
      <c r="G162" s="30">
        <v>39934</v>
      </c>
      <c r="H162" s="57">
        <f>G162/F162</f>
        <v>0.5680512091038407</v>
      </c>
    </row>
    <row r="163" spans="1:8" s="16" customFormat="1" ht="19.5" customHeight="1">
      <c r="A163" s="81"/>
      <c r="B163" s="108"/>
      <c r="C163" s="66"/>
      <c r="D163" s="127"/>
      <c r="E163" s="190"/>
      <c r="F163" s="38">
        <f>SUM(F162:F162)</f>
        <v>70300</v>
      </c>
      <c r="G163" s="38">
        <f>SUM(G162:G162)</f>
        <v>39934</v>
      </c>
      <c r="H163" s="39">
        <f>G163/F163</f>
        <v>0.5680512091038407</v>
      </c>
    </row>
    <row r="164" spans="1:8" s="16" customFormat="1" ht="21" customHeight="1">
      <c r="A164" s="71"/>
      <c r="B164" s="128" t="s">
        <v>155</v>
      </c>
      <c r="C164" s="52"/>
      <c r="D164" s="129" t="s">
        <v>14</v>
      </c>
      <c r="E164" s="191"/>
      <c r="F164" s="30"/>
      <c r="G164" s="30"/>
      <c r="H164" s="49"/>
    </row>
    <row r="165" spans="1:8" s="16" customFormat="1" ht="36" customHeight="1">
      <c r="A165" s="75"/>
      <c r="B165" s="116"/>
      <c r="C165" s="103" t="s">
        <v>30</v>
      </c>
      <c r="D165" s="124" t="s">
        <v>31</v>
      </c>
      <c r="E165" s="59" t="s">
        <v>17</v>
      </c>
      <c r="F165" s="30">
        <v>9200</v>
      </c>
      <c r="G165" s="30">
        <v>9271.66</v>
      </c>
      <c r="H165" s="35">
        <f aca="true" t="shared" si="0" ref="H165:H170">G165/F165</f>
        <v>1.0077891304347826</v>
      </c>
    </row>
    <row r="166" spans="1:8" s="16" customFormat="1" ht="65.25" customHeight="1">
      <c r="A166" s="75"/>
      <c r="B166" s="96"/>
      <c r="C166" s="95" t="s">
        <v>64</v>
      </c>
      <c r="D166" s="107" t="s">
        <v>65</v>
      </c>
      <c r="E166" s="155" t="s">
        <v>17</v>
      </c>
      <c r="F166" s="30">
        <v>68790.5</v>
      </c>
      <c r="G166" s="30">
        <v>41274.3</v>
      </c>
      <c r="H166" s="35">
        <f t="shared" si="0"/>
        <v>0.6000000000000001</v>
      </c>
    </row>
    <row r="167" spans="1:8" s="16" customFormat="1" ht="65.25" customHeight="1">
      <c r="A167" s="75"/>
      <c r="B167" s="96"/>
      <c r="C167" s="95" t="s">
        <v>66</v>
      </c>
      <c r="D167" s="107" t="s">
        <v>65</v>
      </c>
      <c r="E167" s="155" t="s">
        <v>52</v>
      </c>
      <c r="F167" s="30">
        <v>3641.85</v>
      </c>
      <c r="G167" s="30">
        <v>0</v>
      </c>
      <c r="H167" s="35">
        <f t="shared" si="0"/>
        <v>0</v>
      </c>
    </row>
    <row r="168" spans="1:8" s="16" customFormat="1" ht="47.25" customHeight="1">
      <c r="A168" s="75"/>
      <c r="B168" s="96"/>
      <c r="C168" s="95" t="s">
        <v>147</v>
      </c>
      <c r="D168" s="148" t="s">
        <v>148</v>
      </c>
      <c r="E168" s="189" t="s">
        <v>17</v>
      </c>
      <c r="F168" s="30">
        <v>19873</v>
      </c>
      <c r="G168" s="30">
        <v>13051</v>
      </c>
      <c r="H168" s="57">
        <f t="shared" si="0"/>
        <v>0.6567201730991797</v>
      </c>
    </row>
    <row r="169" spans="1:8" s="16" customFormat="1" ht="19.5" customHeight="1">
      <c r="A169" s="75"/>
      <c r="B169" s="96"/>
      <c r="C169" s="149"/>
      <c r="D169" s="146"/>
      <c r="E169" s="190"/>
      <c r="F169" s="38">
        <f>SUM(F165:F168)</f>
        <v>101505.35</v>
      </c>
      <c r="G169" s="38">
        <f>SUM(G165:G168)</f>
        <v>63596.96000000001</v>
      </c>
      <c r="H169" s="39">
        <f t="shared" si="0"/>
        <v>0.6265380100654794</v>
      </c>
    </row>
    <row r="170" spans="1:8" s="16" customFormat="1" ht="19.5" customHeight="1">
      <c r="A170" s="81"/>
      <c r="B170" s="99"/>
      <c r="C170" s="82"/>
      <c r="D170" s="137"/>
      <c r="E170" s="193"/>
      <c r="F170" s="42">
        <f>F169+F163+F157+F152+F148+F160</f>
        <v>1012205.35</v>
      </c>
      <c r="G170" s="42">
        <f>G169+G163+G157+G152+G148+G160</f>
        <v>549933.98</v>
      </c>
      <c r="H170" s="43">
        <f t="shared" si="0"/>
        <v>0.5433027794211915</v>
      </c>
    </row>
    <row r="171" spans="1:8" s="16" customFormat="1" ht="21" customHeight="1">
      <c r="A171" s="194" t="s">
        <v>156</v>
      </c>
      <c r="B171" s="17"/>
      <c r="C171" s="19"/>
      <c r="D171" s="147" t="s">
        <v>157</v>
      </c>
      <c r="E171" s="195"/>
      <c r="F171" s="30"/>
      <c r="G171" s="30"/>
      <c r="H171" s="49"/>
    </row>
    <row r="172" spans="1:8" s="16" customFormat="1" ht="39.75" customHeight="1">
      <c r="A172" s="55"/>
      <c r="B172" s="58" t="s">
        <v>158</v>
      </c>
      <c r="C172" s="27"/>
      <c r="D172" s="146" t="s">
        <v>159</v>
      </c>
      <c r="E172" s="191"/>
      <c r="F172" s="30"/>
      <c r="G172" s="30"/>
      <c r="H172" s="49"/>
    </row>
    <row r="173" spans="1:8" s="16" customFormat="1" ht="46.5" customHeight="1">
      <c r="A173" s="55"/>
      <c r="B173" s="25"/>
      <c r="C173" s="32" t="s">
        <v>160</v>
      </c>
      <c r="D173" s="123" t="s">
        <v>161</v>
      </c>
      <c r="E173" s="155" t="s">
        <v>52</v>
      </c>
      <c r="F173" s="30">
        <v>10330</v>
      </c>
      <c r="G173" s="30">
        <v>0</v>
      </c>
      <c r="H173" s="106">
        <f>G173/F173</f>
        <v>0</v>
      </c>
    </row>
    <row r="174" spans="1:8" s="16" customFormat="1" ht="19.5" customHeight="1">
      <c r="A174" s="55"/>
      <c r="B174" s="25"/>
      <c r="C174" s="36"/>
      <c r="D174" s="146"/>
      <c r="E174" s="190"/>
      <c r="F174" s="38">
        <f>SUM(F173)</f>
        <v>10330</v>
      </c>
      <c r="G174" s="38">
        <f>SUM(G173)</f>
        <v>0</v>
      </c>
      <c r="H174" s="39">
        <f>G174/F174</f>
        <v>0</v>
      </c>
    </row>
    <row r="175" spans="1:8" s="16" customFormat="1" ht="24" customHeight="1">
      <c r="A175" s="55"/>
      <c r="B175" s="58" t="s">
        <v>162</v>
      </c>
      <c r="C175" s="27"/>
      <c r="D175" s="146" t="s">
        <v>163</v>
      </c>
      <c r="E175" s="191"/>
      <c r="F175" s="30"/>
      <c r="G175" s="30"/>
      <c r="H175" s="49"/>
    </row>
    <row r="176" spans="1:8" s="60" customFormat="1" ht="24" customHeight="1">
      <c r="A176" s="55"/>
      <c r="B176" s="25"/>
      <c r="C176" s="95" t="s">
        <v>30</v>
      </c>
      <c r="D176" s="107" t="s">
        <v>31</v>
      </c>
      <c r="E176" s="177" t="s">
        <v>29</v>
      </c>
      <c r="F176" s="30">
        <v>0</v>
      </c>
      <c r="G176" s="30">
        <v>102.4</v>
      </c>
      <c r="H176" s="130"/>
    </row>
    <row r="177" spans="1:8" s="16" customFormat="1" ht="45.75" customHeight="1">
      <c r="A177" s="55"/>
      <c r="B177" s="25"/>
      <c r="C177" s="32" t="s">
        <v>147</v>
      </c>
      <c r="D177" s="123" t="s">
        <v>148</v>
      </c>
      <c r="E177" s="189" t="s">
        <v>17</v>
      </c>
      <c r="F177" s="30">
        <v>3573</v>
      </c>
      <c r="G177" s="30">
        <v>2978</v>
      </c>
      <c r="H177" s="106">
        <f>G177/F177</f>
        <v>0.8334732717604254</v>
      </c>
    </row>
    <row r="178" spans="1:8" s="16" customFormat="1" ht="18" customHeight="1">
      <c r="A178" s="55"/>
      <c r="B178" s="25"/>
      <c r="C178" s="36"/>
      <c r="D178" s="146"/>
      <c r="E178" s="190"/>
      <c r="F178" s="38">
        <f>SUM(F176:F177)</f>
        <v>3573</v>
      </c>
      <c r="G178" s="38">
        <f>SUM(G176:G177)</f>
        <v>3080.4</v>
      </c>
      <c r="H178" s="39">
        <f>G178/F178</f>
        <v>0.8621326616288834</v>
      </c>
    </row>
    <row r="179" spans="1:8" s="16" customFormat="1" ht="23.25" customHeight="1">
      <c r="A179" s="64"/>
      <c r="B179" s="65"/>
      <c r="C179" s="66"/>
      <c r="D179" s="137"/>
      <c r="E179" s="193"/>
      <c r="F179" s="42">
        <f>F178+F174</f>
        <v>13903</v>
      </c>
      <c r="G179" s="42">
        <f>G178+G174</f>
        <v>3080.4</v>
      </c>
      <c r="H179" s="43">
        <f>G179/F179</f>
        <v>0.22156369128964973</v>
      </c>
    </row>
    <row r="180" spans="1:8" s="16" customFormat="1" ht="26.25" customHeight="1">
      <c r="A180" s="69" t="s">
        <v>164</v>
      </c>
      <c r="B180" s="138"/>
      <c r="C180" s="139"/>
      <c r="D180" s="140" t="s">
        <v>165</v>
      </c>
      <c r="E180" s="195"/>
      <c r="F180" s="30"/>
      <c r="G180" s="30"/>
      <c r="H180" s="49"/>
    </row>
    <row r="181" spans="1:8" s="16" customFormat="1" ht="21" customHeight="1">
      <c r="A181" s="71"/>
      <c r="B181" s="128" t="s">
        <v>166</v>
      </c>
      <c r="C181" s="52"/>
      <c r="D181" s="129" t="s">
        <v>167</v>
      </c>
      <c r="E181" s="191"/>
      <c r="F181" s="30"/>
      <c r="G181" s="30"/>
      <c r="H181" s="49"/>
    </row>
    <row r="182" spans="1:8" s="16" customFormat="1" ht="20.25" customHeight="1">
      <c r="A182" s="75"/>
      <c r="B182" s="116"/>
      <c r="C182" s="103" t="s">
        <v>22</v>
      </c>
      <c r="D182" s="124" t="s">
        <v>23</v>
      </c>
      <c r="E182" s="196" t="s">
        <v>17</v>
      </c>
      <c r="F182" s="30">
        <v>254000</v>
      </c>
      <c r="G182" s="30">
        <v>125221.6</v>
      </c>
      <c r="H182" s="106">
        <f>G182/F182</f>
        <v>0.49299842519685044</v>
      </c>
    </row>
    <row r="183" spans="1:8" s="60" customFormat="1" ht="32.25" customHeight="1">
      <c r="A183" s="75"/>
      <c r="B183" s="96"/>
      <c r="C183" s="95" t="s">
        <v>30</v>
      </c>
      <c r="D183" s="107" t="s">
        <v>31</v>
      </c>
      <c r="E183" s="192" t="s">
        <v>168</v>
      </c>
      <c r="F183" s="30">
        <v>0</v>
      </c>
      <c r="G183" s="30">
        <v>1223.18</v>
      </c>
      <c r="H183" s="22"/>
    </row>
    <row r="184" spans="1:8" s="16" customFormat="1" ht="23.25" customHeight="1">
      <c r="A184" s="75"/>
      <c r="B184" s="99"/>
      <c r="C184" s="82"/>
      <c r="D184" s="127"/>
      <c r="E184" s="190"/>
      <c r="F184" s="38">
        <f>SUM(F182:F183)</f>
        <v>254000</v>
      </c>
      <c r="G184" s="38">
        <f>SUM(G182:G183)</f>
        <v>126444.78</v>
      </c>
      <c r="H184" s="39">
        <f>G184/F184</f>
        <v>0.497814094488189</v>
      </c>
    </row>
    <row r="185" spans="1:8" s="16" customFormat="1" ht="21" customHeight="1">
      <c r="A185" s="75"/>
      <c r="B185" s="150" t="s">
        <v>169</v>
      </c>
      <c r="C185" s="52"/>
      <c r="D185" s="129" t="s">
        <v>170</v>
      </c>
      <c r="E185" s="191"/>
      <c r="F185" s="30"/>
      <c r="G185" s="30"/>
      <c r="H185" s="49"/>
    </row>
    <row r="186" spans="1:8" s="16" customFormat="1" ht="21.75" customHeight="1">
      <c r="A186" s="75"/>
      <c r="B186" s="101"/>
      <c r="C186" s="32" t="s">
        <v>22</v>
      </c>
      <c r="D186" s="123" t="s">
        <v>23</v>
      </c>
      <c r="E186" s="197" t="s">
        <v>17</v>
      </c>
      <c r="F186" s="198">
        <v>40000</v>
      </c>
      <c r="G186" s="198">
        <v>21614.16</v>
      </c>
      <c r="H186" s="153">
        <f>G186/F186</f>
        <v>0.540354</v>
      </c>
    </row>
    <row r="187" spans="1:8" s="16" customFormat="1" ht="19.5" customHeight="1">
      <c r="A187" s="75"/>
      <c r="B187" s="101"/>
      <c r="C187" s="36"/>
      <c r="D187" s="146"/>
      <c r="E187" s="190"/>
      <c r="F187" s="38">
        <f>SUM(F186)</f>
        <v>40000</v>
      </c>
      <c r="G187" s="38">
        <f>SUM(G186)</f>
        <v>21614.16</v>
      </c>
      <c r="H187" s="39">
        <f>G187/F187</f>
        <v>0.540354</v>
      </c>
    </row>
    <row r="188" spans="1:8" s="16" customFormat="1" ht="21" customHeight="1">
      <c r="A188" s="75"/>
      <c r="B188" s="128">
        <v>90095</v>
      </c>
      <c r="C188" s="52"/>
      <c r="D188" s="129" t="s">
        <v>14</v>
      </c>
      <c r="E188" s="191"/>
      <c r="F188" s="30"/>
      <c r="G188" s="30"/>
      <c r="H188" s="49"/>
    </row>
    <row r="189" spans="1:8" s="16" customFormat="1" ht="29.25" customHeight="1">
      <c r="A189" s="75"/>
      <c r="B189" s="116"/>
      <c r="C189" s="103" t="s">
        <v>171</v>
      </c>
      <c r="D189" s="124" t="s">
        <v>172</v>
      </c>
      <c r="E189" s="196" t="s">
        <v>173</v>
      </c>
      <c r="F189" s="30">
        <v>0</v>
      </c>
      <c r="G189" s="30">
        <v>3849.28</v>
      </c>
      <c r="H189" s="106"/>
    </row>
    <row r="190" spans="1:8" s="16" customFormat="1" ht="24" customHeight="1">
      <c r="A190" s="75"/>
      <c r="B190" s="96"/>
      <c r="C190" s="82" t="s">
        <v>44</v>
      </c>
      <c r="D190" s="199" t="s">
        <v>45</v>
      </c>
      <c r="E190" s="200" t="s">
        <v>174</v>
      </c>
      <c r="F190" s="30">
        <v>35000</v>
      </c>
      <c r="G190" s="30">
        <v>8636.93</v>
      </c>
      <c r="H190" s="106">
        <f>G190/F190</f>
        <v>0.24676942857142858</v>
      </c>
    </row>
    <row r="191" spans="1:8" s="60" customFormat="1" ht="49.5" customHeight="1">
      <c r="A191" s="75"/>
      <c r="B191" s="96"/>
      <c r="C191" s="95" t="s">
        <v>30</v>
      </c>
      <c r="D191" s="107" t="s">
        <v>31</v>
      </c>
      <c r="E191" s="192" t="s">
        <v>175</v>
      </c>
      <c r="F191" s="30">
        <v>25213</v>
      </c>
      <c r="G191" s="30">
        <v>25212.5</v>
      </c>
      <c r="H191" s="106">
        <f>G191/F191</f>
        <v>0.9999801689604569</v>
      </c>
    </row>
    <row r="192" spans="1:8" s="16" customFormat="1" ht="21.75" customHeight="1">
      <c r="A192" s="75"/>
      <c r="B192" s="99"/>
      <c r="C192" s="82"/>
      <c r="D192" s="127"/>
      <c r="E192" s="190"/>
      <c r="F192" s="38">
        <f>SUM(F189:F191)</f>
        <v>60213</v>
      </c>
      <c r="G192" s="38">
        <f>SUM(G189:G191)</f>
        <v>37698.71</v>
      </c>
      <c r="H192" s="39">
        <f>G192/F192</f>
        <v>0.6260892166143524</v>
      </c>
    </row>
    <row r="193" spans="1:8" s="16" customFormat="1" ht="19.5" customHeight="1">
      <c r="A193" s="81"/>
      <c r="B193" s="108"/>
      <c r="C193" s="66"/>
      <c r="D193" s="127"/>
      <c r="E193" s="190"/>
      <c r="F193" s="42">
        <f>F187+F184+F192</f>
        <v>354213</v>
      </c>
      <c r="G193" s="42">
        <f>G187+G184+G192</f>
        <v>185757.65</v>
      </c>
      <c r="H193" s="43">
        <f>G193/F193</f>
        <v>0.5244235812914828</v>
      </c>
    </row>
    <row r="194" spans="1:8" s="201" customFormat="1" ht="45" customHeight="1">
      <c r="A194" s="202">
        <v>925</v>
      </c>
      <c r="B194" s="203"/>
      <c r="C194" s="46"/>
      <c r="D194" s="204" t="s">
        <v>176</v>
      </c>
      <c r="E194" s="195"/>
      <c r="F194" s="30"/>
      <c r="G194" s="30"/>
      <c r="H194" s="49"/>
    </row>
    <row r="195" spans="1:8" s="201" customFormat="1" ht="28.5" customHeight="1">
      <c r="A195" s="71"/>
      <c r="B195" s="114">
        <v>92503</v>
      </c>
      <c r="C195" s="115"/>
      <c r="D195" s="205" t="s">
        <v>177</v>
      </c>
      <c r="E195" s="191"/>
      <c r="F195" s="30"/>
      <c r="G195" s="30"/>
      <c r="H195" s="49"/>
    </row>
    <row r="196" spans="1:8" s="206" customFormat="1" ht="54.75" customHeight="1">
      <c r="A196" s="75"/>
      <c r="B196" s="116"/>
      <c r="C196" s="103" t="s">
        <v>147</v>
      </c>
      <c r="D196" s="123" t="s">
        <v>148</v>
      </c>
      <c r="E196" s="155" t="s">
        <v>52</v>
      </c>
      <c r="F196" s="30">
        <v>4000</v>
      </c>
      <c r="G196" s="30">
        <v>0</v>
      </c>
      <c r="H196" s="153">
        <f>G196/F196</f>
        <v>0</v>
      </c>
    </row>
    <row r="197" spans="1:8" s="16" customFormat="1" ht="20.25" customHeight="1">
      <c r="A197" s="75"/>
      <c r="B197" s="96"/>
      <c r="C197" s="79"/>
      <c r="D197" s="146"/>
      <c r="E197" s="190"/>
      <c r="F197" s="38">
        <f>SUM(F196:F196)</f>
        <v>4000</v>
      </c>
      <c r="G197" s="38">
        <f>SUM(G196:G196)</f>
        <v>0</v>
      </c>
      <c r="H197" s="39">
        <f>G197/F197</f>
        <v>0</v>
      </c>
    </row>
    <row r="198" spans="1:8" s="16" customFormat="1" ht="20.25" customHeight="1">
      <c r="A198" s="81"/>
      <c r="B198" s="99"/>
      <c r="C198" s="82"/>
      <c r="D198" s="137"/>
      <c r="E198" s="193"/>
      <c r="F198" s="42">
        <f>F197</f>
        <v>4000</v>
      </c>
      <c r="G198" s="42">
        <f>G197</f>
        <v>0</v>
      </c>
      <c r="H198" s="43">
        <f>G198/F198</f>
        <v>0</v>
      </c>
    </row>
    <row r="199" spans="1:8" s="201" customFormat="1" ht="25.5" customHeight="1">
      <c r="A199" s="138">
        <v>926</v>
      </c>
      <c r="B199" s="207"/>
      <c r="C199" s="139"/>
      <c r="D199" s="208" t="s">
        <v>178</v>
      </c>
      <c r="E199" s="195"/>
      <c r="F199" s="30"/>
      <c r="G199" s="30"/>
      <c r="H199" s="49"/>
    </row>
    <row r="200" spans="1:8" s="201" customFormat="1" ht="26.25" customHeight="1">
      <c r="A200" s="71"/>
      <c r="B200" s="114">
        <v>92601</v>
      </c>
      <c r="C200" s="115"/>
      <c r="D200" s="205" t="s">
        <v>179</v>
      </c>
      <c r="E200" s="191"/>
      <c r="F200" s="30"/>
      <c r="G200" s="30"/>
      <c r="H200" s="49"/>
    </row>
    <row r="201" spans="1:8" s="206" customFormat="1" ht="27" customHeight="1">
      <c r="A201" s="75"/>
      <c r="B201" s="116"/>
      <c r="C201" s="125" t="s">
        <v>42</v>
      </c>
      <c r="D201" s="209" t="s">
        <v>43</v>
      </c>
      <c r="E201" s="210" t="s">
        <v>29</v>
      </c>
      <c r="F201" s="30">
        <v>0</v>
      </c>
      <c r="G201" s="30">
        <v>10686.2</v>
      </c>
      <c r="H201" s="130"/>
    </row>
    <row r="202" spans="1:8" s="201" customFormat="1" ht="54.75" customHeight="1">
      <c r="A202" s="75"/>
      <c r="B202" s="96"/>
      <c r="C202" s="103" t="s">
        <v>180</v>
      </c>
      <c r="D202" s="211" t="s">
        <v>181</v>
      </c>
      <c r="E202" s="212" t="s">
        <v>182</v>
      </c>
      <c r="F202" s="30">
        <v>333000</v>
      </c>
      <c r="G202" s="30">
        <v>0</v>
      </c>
      <c r="H202" s="106">
        <f>G202/F202</f>
        <v>0</v>
      </c>
    </row>
    <row r="203" spans="1:8" s="201" customFormat="1" ht="60.75" customHeight="1">
      <c r="A203" s="75"/>
      <c r="B203" s="96"/>
      <c r="C203" s="95" t="s">
        <v>183</v>
      </c>
      <c r="D203" s="213" t="s">
        <v>184</v>
      </c>
      <c r="E203" s="155" t="s">
        <v>52</v>
      </c>
      <c r="F203" s="30">
        <v>333000</v>
      </c>
      <c r="G203" s="30">
        <v>0</v>
      </c>
      <c r="H203" s="106">
        <f>G203/F203</f>
        <v>0</v>
      </c>
    </row>
    <row r="204" spans="1:8" s="16" customFormat="1" ht="19.5" customHeight="1">
      <c r="A204" s="81"/>
      <c r="B204" s="99"/>
      <c r="C204" s="95"/>
      <c r="D204" s="127"/>
      <c r="E204" s="190"/>
      <c r="F204" s="38">
        <f>SUM(F201:F203)</f>
        <v>666000</v>
      </c>
      <c r="G204" s="38">
        <f>SUM(G201:G203)</f>
        <v>10686.2</v>
      </c>
      <c r="H204" s="39">
        <f>G204/F204</f>
        <v>0.016045345345345345</v>
      </c>
    </row>
    <row r="205" spans="1:8" s="16" customFormat="1" ht="21" customHeight="1">
      <c r="A205" s="214"/>
      <c r="B205" s="215">
        <v>92695</v>
      </c>
      <c r="C205" s="115"/>
      <c r="D205" s="129" t="s">
        <v>14</v>
      </c>
      <c r="E205" s="54"/>
      <c r="F205" s="30"/>
      <c r="G205" s="30"/>
      <c r="H205" s="49"/>
    </row>
    <row r="206" spans="1:8" s="60" customFormat="1" ht="26.25" customHeight="1">
      <c r="A206" s="75"/>
      <c r="B206" s="75"/>
      <c r="C206" s="62" t="s">
        <v>30</v>
      </c>
      <c r="D206" s="123" t="s">
        <v>31</v>
      </c>
      <c r="E206" s="59" t="s">
        <v>185</v>
      </c>
      <c r="F206" s="30">
        <v>0</v>
      </c>
      <c r="G206" s="30">
        <v>450</v>
      </c>
      <c r="H206" s="153"/>
    </row>
    <row r="207" spans="1:8" s="16" customFormat="1" ht="19.5" customHeight="1">
      <c r="A207" s="75"/>
      <c r="B207" s="75"/>
      <c r="C207" s="216"/>
      <c r="D207" s="146"/>
      <c r="E207" s="37"/>
      <c r="F207" s="38">
        <f>SUM(F206:F206)</f>
        <v>0</v>
      </c>
      <c r="G207" s="38">
        <f>SUM(G206:G206)</f>
        <v>450</v>
      </c>
      <c r="H207" s="39"/>
    </row>
    <row r="208" spans="1:8" s="16" customFormat="1" ht="19.5" customHeight="1" thickBot="1">
      <c r="A208" s="75"/>
      <c r="B208" s="75"/>
      <c r="C208" s="217"/>
      <c r="D208" s="165"/>
      <c r="E208" s="218"/>
      <c r="F208" s="167">
        <f>F207+F204</f>
        <v>666000</v>
      </c>
      <c r="G208" s="167">
        <f>G207+G204</f>
        <v>11136.2</v>
      </c>
      <c r="H208" s="219">
        <f>G208/F208</f>
        <v>0.01672102102102102</v>
      </c>
    </row>
    <row r="209" spans="1:8" s="16" customFormat="1" ht="30.75" customHeight="1" thickBot="1">
      <c r="A209" s="220" t="s">
        <v>186</v>
      </c>
      <c r="B209" s="221"/>
      <c r="C209" s="221"/>
      <c r="D209" s="221"/>
      <c r="E209" s="221"/>
      <c r="F209" s="222">
        <f>F208+F198+F193+F179+F170+F140+F134+F109+F101+F63+F55+F42+F35+F22+F9</f>
        <v>19806335.939999998</v>
      </c>
      <c r="G209" s="222">
        <f>G208+G198+G193+G179+G170+G140+G134+G109+G101+G63+G55+G42+G35+G22+G9</f>
        <v>9750901.1</v>
      </c>
      <c r="H209" s="223">
        <f>G209/F209</f>
        <v>0.492312214108593</v>
      </c>
    </row>
    <row r="214" ht="12.75">
      <c r="F214" s="5"/>
    </row>
  </sheetData>
  <mergeCells count="5">
    <mergeCell ref="A209:E209"/>
    <mergeCell ref="A1:H1"/>
    <mergeCell ref="A2:H2"/>
    <mergeCell ref="A3:H3"/>
    <mergeCell ref="B143:B148"/>
  </mergeCells>
  <printOptions/>
  <pageMargins left="0.35433070866141736" right="0.35433070866141736" top="0.5511811023622047" bottom="0.4330708661417323" header="0.4724409448818898" footer="0.2362204724409449"/>
  <pageSetup horizontalDpi="600" verticalDpi="600" orientation="landscape" paperSize="9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9"/>
  <sheetViews>
    <sheetView workbookViewId="0" topLeftCell="A1">
      <selection activeCell="A1" sqref="A1:H1"/>
    </sheetView>
  </sheetViews>
  <sheetFormatPr defaultColWidth="9.140625" defaultRowHeight="12.75"/>
  <cols>
    <col min="1" max="1" width="6.57421875" style="547" customWidth="1"/>
    <col min="2" max="2" width="10.8515625" style="548" customWidth="1"/>
    <col min="3" max="3" width="11.57421875" style="547" customWidth="1"/>
    <col min="4" max="4" width="46.7109375" style="549" customWidth="1"/>
    <col min="5" max="5" width="22.140625" style="550" customWidth="1"/>
    <col min="6" max="6" width="17.140625" style="551" customWidth="1"/>
    <col min="7" max="7" width="16.28125" style="551" customWidth="1"/>
    <col min="8" max="8" width="10.8515625" style="552" customWidth="1"/>
    <col min="9" max="16384" width="9.140625" style="546" customWidth="1"/>
  </cols>
  <sheetData>
    <row r="1" spans="1:8" s="553" customFormat="1" ht="47.25" customHeight="1">
      <c r="A1" s="554" t="s">
        <v>439</v>
      </c>
      <c r="B1" s="554"/>
      <c r="C1" s="554"/>
      <c r="D1" s="554"/>
      <c r="E1" s="554"/>
      <c r="F1" s="554"/>
      <c r="G1" s="554"/>
      <c r="H1" s="554"/>
    </row>
    <row r="2" ht="17.25" customHeight="1"/>
    <row r="3" spans="1:8" s="555" customFormat="1" ht="33.75" customHeight="1">
      <c r="A3" s="556" t="s">
        <v>3</v>
      </c>
      <c r="B3" s="556" t="s">
        <v>4</v>
      </c>
      <c r="C3" s="556" t="s">
        <v>5</v>
      </c>
      <c r="D3" s="557" t="s">
        <v>422</v>
      </c>
      <c r="E3" s="557" t="s">
        <v>7</v>
      </c>
      <c r="F3" s="558" t="s">
        <v>423</v>
      </c>
      <c r="G3" s="558" t="s">
        <v>424</v>
      </c>
      <c r="H3" s="559" t="s">
        <v>10</v>
      </c>
    </row>
    <row r="4" spans="1:8" s="807" customFormat="1" ht="19.5" customHeight="1">
      <c r="A4" s="69" t="s">
        <v>56</v>
      </c>
      <c r="B4" s="17"/>
      <c r="C4" s="19"/>
      <c r="D4" s="20" t="s">
        <v>57</v>
      </c>
      <c r="E4" s="70"/>
      <c r="F4" s="30"/>
      <c r="G4" s="30"/>
      <c r="H4" s="49"/>
    </row>
    <row r="5" spans="1:8" s="807" customFormat="1" ht="20.25" customHeight="1">
      <c r="A5" s="71"/>
      <c r="B5" s="114">
        <v>75095</v>
      </c>
      <c r="C5" s="102"/>
      <c r="D5" s="28" t="s">
        <v>14</v>
      </c>
      <c r="E5" s="54"/>
      <c r="F5" s="30"/>
      <c r="G5" s="30"/>
      <c r="H5" s="49"/>
    </row>
    <row r="6" spans="1:8" s="807" customFormat="1" ht="16.5" customHeight="1">
      <c r="A6" s="75"/>
      <c r="B6" s="405"/>
      <c r="C6" s="399">
        <v>4117</v>
      </c>
      <c r="D6" s="400" t="s">
        <v>216</v>
      </c>
      <c r="E6" s="389" t="s">
        <v>17</v>
      </c>
      <c r="F6" s="390">
        <v>2734.13</v>
      </c>
      <c r="G6" s="391">
        <v>1624.19</v>
      </c>
      <c r="H6" s="252">
        <f aca="true" t="shared" si="0" ref="H6:H23">G6/F6</f>
        <v>0.5940427119412757</v>
      </c>
    </row>
    <row r="7" spans="1:8" s="807" customFormat="1" ht="16.5" customHeight="1">
      <c r="A7" s="75"/>
      <c r="B7" s="398"/>
      <c r="C7" s="401">
        <v>4119</v>
      </c>
      <c r="D7" s="402" t="s">
        <v>216</v>
      </c>
      <c r="E7" s="403" t="s">
        <v>17</v>
      </c>
      <c r="F7" s="404">
        <v>482.52</v>
      </c>
      <c r="G7" s="362">
        <v>286.59</v>
      </c>
      <c r="H7" s="252">
        <f t="shared" si="0"/>
        <v>0.593944292464561</v>
      </c>
    </row>
    <row r="8" spans="1:8" s="807" customFormat="1" ht="16.5" customHeight="1">
      <c r="A8" s="75"/>
      <c r="B8" s="398"/>
      <c r="C8" s="406">
        <v>4127</v>
      </c>
      <c r="D8" s="407" t="s">
        <v>218</v>
      </c>
      <c r="E8" s="381" t="s">
        <v>17</v>
      </c>
      <c r="F8" s="363">
        <v>440.86</v>
      </c>
      <c r="G8" s="291">
        <v>263.1</v>
      </c>
      <c r="H8" s="252">
        <f t="shared" si="0"/>
        <v>0.5967880959941932</v>
      </c>
    </row>
    <row r="9" spans="1:8" s="807" customFormat="1" ht="16.5" customHeight="1">
      <c r="A9" s="75"/>
      <c r="B9" s="398"/>
      <c r="C9" s="399">
        <v>4129</v>
      </c>
      <c r="D9" s="400" t="s">
        <v>218</v>
      </c>
      <c r="E9" s="389" t="s">
        <v>17</v>
      </c>
      <c r="F9" s="390">
        <v>77.81</v>
      </c>
      <c r="G9" s="391">
        <v>46.4</v>
      </c>
      <c r="H9" s="252">
        <f t="shared" si="0"/>
        <v>0.5963243798997557</v>
      </c>
    </row>
    <row r="10" spans="1:8" s="807" customFormat="1" ht="16.5" customHeight="1">
      <c r="A10" s="75"/>
      <c r="B10" s="398"/>
      <c r="C10" s="278">
        <v>4177</v>
      </c>
      <c r="D10" s="400" t="s">
        <v>220</v>
      </c>
      <c r="E10" s="389" t="s">
        <v>17</v>
      </c>
      <c r="F10" s="390">
        <v>75842.7</v>
      </c>
      <c r="G10" s="391">
        <v>35777.92</v>
      </c>
      <c r="H10" s="252">
        <f t="shared" si="0"/>
        <v>0.4717384797745861</v>
      </c>
    </row>
    <row r="11" spans="1:8" s="807" customFormat="1" ht="16.5" customHeight="1">
      <c r="A11" s="75"/>
      <c r="B11" s="398"/>
      <c r="C11" s="278">
        <v>4179</v>
      </c>
      <c r="D11" s="400" t="s">
        <v>220</v>
      </c>
      <c r="E11" s="389" t="s">
        <v>17</v>
      </c>
      <c r="F11" s="390">
        <v>13383.98</v>
      </c>
      <c r="G11" s="391">
        <v>6313.71</v>
      </c>
      <c r="H11" s="252">
        <f t="shared" si="0"/>
        <v>0.4717363594386722</v>
      </c>
    </row>
    <row r="12" spans="1:8" s="807" customFormat="1" ht="16.5" customHeight="1">
      <c r="A12" s="75"/>
      <c r="B12" s="398"/>
      <c r="C12" s="278">
        <v>4217</v>
      </c>
      <c r="D12" s="400" t="s">
        <v>222</v>
      </c>
      <c r="E12" s="389" t="s">
        <v>17</v>
      </c>
      <c r="F12" s="390">
        <v>8423.46</v>
      </c>
      <c r="G12" s="391">
        <v>3986.55</v>
      </c>
      <c r="H12" s="252">
        <f t="shared" si="0"/>
        <v>0.4732675171485352</v>
      </c>
    </row>
    <row r="13" spans="1:8" s="807" customFormat="1" ht="16.5" customHeight="1">
      <c r="A13" s="75"/>
      <c r="B13" s="398"/>
      <c r="C13" s="278">
        <v>4219</v>
      </c>
      <c r="D13" s="400" t="s">
        <v>222</v>
      </c>
      <c r="E13" s="389" t="s">
        <v>17</v>
      </c>
      <c r="F13" s="390">
        <v>1486.49</v>
      </c>
      <c r="G13" s="391">
        <v>703.51</v>
      </c>
      <c r="H13" s="252">
        <f t="shared" si="0"/>
        <v>0.47326924499996637</v>
      </c>
    </row>
    <row r="14" spans="1:8" s="807" customFormat="1" ht="16.5" customHeight="1">
      <c r="A14" s="75"/>
      <c r="B14" s="398"/>
      <c r="C14" s="405">
        <v>4247</v>
      </c>
      <c r="D14" s="400" t="s">
        <v>304</v>
      </c>
      <c r="E14" s="389" t="s">
        <v>17</v>
      </c>
      <c r="F14" s="390">
        <v>3485</v>
      </c>
      <c r="G14" s="391">
        <v>3484.32</v>
      </c>
      <c r="H14" s="252">
        <f t="shared" si="0"/>
        <v>0.9998048780487805</v>
      </c>
    </row>
    <row r="15" spans="1:8" s="807" customFormat="1" ht="16.5" customHeight="1">
      <c r="A15" s="75"/>
      <c r="B15" s="398"/>
      <c r="C15" s="405">
        <v>4249</v>
      </c>
      <c r="D15" s="400" t="s">
        <v>304</v>
      </c>
      <c r="E15" s="389" t="s">
        <v>17</v>
      </c>
      <c r="F15" s="390">
        <v>615</v>
      </c>
      <c r="G15" s="391">
        <v>614.87</v>
      </c>
      <c r="H15" s="252">
        <f t="shared" si="0"/>
        <v>0.9997886178861789</v>
      </c>
    </row>
    <row r="16" spans="1:8" s="824" customFormat="1" ht="16.5" customHeight="1">
      <c r="A16" s="75"/>
      <c r="B16" s="96"/>
      <c r="C16" s="116">
        <v>4307</v>
      </c>
      <c r="D16" s="179" t="s">
        <v>206</v>
      </c>
      <c r="E16" s="389" t="s">
        <v>17</v>
      </c>
      <c r="F16" s="390">
        <v>73382.63</v>
      </c>
      <c r="G16" s="391">
        <v>46297.96</v>
      </c>
      <c r="H16" s="252">
        <f t="shared" si="0"/>
        <v>0.6309117021289643</v>
      </c>
    </row>
    <row r="17" spans="1:8" s="824" customFormat="1" ht="16.5" customHeight="1">
      <c r="A17" s="75"/>
      <c r="B17" s="96"/>
      <c r="C17" s="116">
        <v>4309</v>
      </c>
      <c r="D17" s="179" t="s">
        <v>206</v>
      </c>
      <c r="E17" s="389" t="s">
        <v>17</v>
      </c>
      <c r="F17" s="390">
        <v>12949.87</v>
      </c>
      <c r="G17" s="391">
        <v>8170.21</v>
      </c>
      <c r="H17" s="252">
        <f t="shared" si="0"/>
        <v>0.6309105805695346</v>
      </c>
    </row>
    <row r="18" spans="1:8" s="824" customFormat="1" ht="26.25" customHeight="1">
      <c r="A18" s="75"/>
      <c r="B18" s="96"/>
      <c r="C18" s="116">
        <v>4747</v>
      </c>
      <c r="D18" s="179" t="s">
        <v>276</v>
      </c>
      <c r="E18" s="389" t="s">
        <v>17</v>
      </c>
      <c r="F18" s="390">
        <v>102.04</v>
      </c>
      <c r="G18" s="391">
        <v>102.04</v>
      </c>
      <c r="H18" s="252">
        <f t="shared" si="0"/>
        <v>1</v>
      </c>
    </row>
    <row r="19" spans="1:8" s="824" customFormat="1" ht="24.75" customHeight="1">
      <c r="A19" s="75"/>
      <c r="B19" s="96"/>
      <c r="C19" s="116">
        <v>4749</v>
      </c>
      <c r="D19" s="179" t="s">
        <v>276</v>
      </c>
      <c r="E19" s="389" t="s">
        <v>17</v>
      </c>
      <c r="F19" s="390">
        <v>18.01</v>
      </c>
      <c r="G19" s="391">
        <v>18.01</v>
      </c>
      <c r="H19" s="252">
        <f t="shared" si="0"/>
        <v>1</v>
      </c>
    </row>
    <row r="20" spans="1:8" s="824" customFormat="1" ht="24" customHeight="1">
      <c r="A20" s="75"/>
      <c r="B20" s="96"/>
      <c r="C20" s="116">
        <v>4757</v>
      </c>
      <c r="D20" s="179" t="s">
        <v>250</v>
      </c>
      <c r="E20" s="389" t="s">
        <v>195</v>
      </c>
      <c r="F20" s="390">
        <v>1428</v>
      </c>
      <c r="G20" s="391">
        <v>0</v>
      </c>
      <c r="H20" s="252">
        <f t="shared" si="0"/>
        <v>0</v>
      </c>
    </row>
    <row r="21" spans="1:8" s="824" customFormat="1" ht="24" customHeight="1">
      <c r="A21" s="75"/>
      <c r="B21" s="96"/>
      <c r="C21" s="116">
        <v>4759</v>
      </c>
      <c r="D21" s="179" t="s">
        <v>250</v>
      </c>
      <c r="E21" s="389" t="s">
        <v>195</v>
      </c>
      <c r="F21" s="390">
        <v>252</v>
      </c>
      <c r="G21" s="391">
        <v>0</v>
      </c>
      <c r="H21" s="252">
        <f t="shared" si="0"/>
        <v>0</v>
      </c>
    </row>
    <row r="22" spans="1:8" s="807" customFormat="1" ht="19.5" customHeight="1">
      <c r="A22" s="75"/>
      <c r="B22" s="859"/>
      <c r="C22" s="120"/>
      <c r="D22" s="28"/>
      <c r="E22" s="37"/>
      <c r="F22" s="847">
        <f>SUM(F6:F21)</f>
        <v>195104.50000000003</v>
      </c>
      <c r="G22" s="847">
        <f>SUM(G6:G21)</f>
        <v>107689.37999999999</v>
      </c>
      <c r="H22" s="848">
        <f t="shared" si="0"/>
        <v>0.5519574381933783</v>
      </c>
    </row>
    <row r="23" spans="1:8" s="807" customFormat="1" ht="19.5" customHeight="1">
      <c r="A23" s="81"/>
      <c r="B23" s="860"/>
      <c r="C23" s="120"/>
      <c r="D23" s="91"/>
      <c r="E23" s="37"/>
      <c r="F23" s="822">
        <f>SUM(F22)</f>
        <v>195104.50000000003</v>
      </c>
      <c r="G23" s="822">
        <f>SUM(G22)</f>
        <v>107689.37999999999</v>
      </c>
      <c r="H23" s="849">
        <f t="shared" si="0"/>
        <v>0.5519574381933783</v>
      </c>
    </row>
    <row r="24" spans="1:8" s="807" customFormat="1" ht="19.5" customHeight="1">
      <c r="A24" s="158" t="s">
        <v>126</v>
      </c>
      <c r="B24" s="861"/>
      <c r="C24" s="46"/>
      <c r="D24" s="147" t="s">
        <v>127</v>
      </c>
      <c r="E24" s="70"/>
      <c r="F24" s="30"/>
      <c r="G24" s="30"/>
      <c r="H24" s="49"/>
    </row>
    <row r="25" spans="1:8" s="807" customFormat="1" ht="19.5" customHeight="1">
      <c r="A25" s="71"/>
      <c r="B25" s="85" t="s">
        <v>128</v>
      </c>
      <c r="C25" s="814"/>
      <c r="D25" s="146" t="s">
        <v>129</v>
      </c>
      <c r="E25" s="54"/>
      <c r="F25" s="30"/>
      <c r="G25" s="30"/>
      <c r="H25" s="49"/>
    </row>
    <row r="26" spans="1:8" s="807" customFormat="1" ht="16.5" customHeight="1">
      <c r="A26" s="81"/>
      <c r="B26" s="99"/>
      <c r="C26" s="99">
        <v>4117</v>
      </c>
      <c r="D26" s="124" t="s">
        <v>216</v>
      </c>
      <c r="E26" s="212" t="s">
        <v>17</v>
      </c>
      <c r="F26" s="393">
        <v>263.4</v>
      </c>
      <c r="G26" s="393">
        <v>98.2</v>
      </c>
      <c r="H26" s="252">
        <f aca="true" t="shared" si="1" ref="H26:H43">G26/F26</f>
        <v>0.3728170083523159</v>
      </c>
    </row>
    <row r="27" spans="1:8" s="807" customFormat="1" ht="16.5" customHeight="1">
      <c r="A27" s="71"/>
      <c r="B27" s="116"/>
      <c r="C27" s="116">
        <v>4119</v>
      </c>
      <c r="D27" s="107" t="s">
        <v>216</v>
      </c>
      <c r="E27" s="155" t="s">
        <v>17</v>
      </c>
      <c r="F27" s="530">
        <v>46.49</v>
      </c>
      <c r="G27" s="530">
        <v>17.33</v>
      </c>
      <c r="H27" s="252">
        <f t="shared" si="1"/>
        <v>0.3727683372768337</v>
      </c>
    </row>
    <row r="28" spans="1:8" s="807" customFormat="1" ht="16.5" customHeight="1">
      <c r="A28" s="75"/>
      <c r="B28" s="96"/>
      <c r="C28" s="156">
        <v>4127</v>
      </c>
      <c r="D28" s="124" t="s">
        <v>218</v>
      </c>
      <c r="E28" s="182" t="s">
        <v>17</v>
      </c>
      <c r="F28" s="449">
        <v>42.49</v>
      </c>
      <c r="G28" s="449">
        <v>15.93</v>
      </c>
      <c r="H28" s="252">
        <f t="shared" si="1"/>
        <v>0.3749117439397505</v>
      </c>
    </row>
    <row r="29" spans="1:8" s="807" customFormat="1" ht="16.5" customHeight="1">
      <c r="A29" s="75"/>
      <c r="B29" s="96"/>
      <c r="C29" s="156">
        <v>4129</v>
      </c>
      <c r="D29" s="124" t="s">
        <v>218</v>
      </c>
      <c r="E29" s="182" t="s">
        <v>17</v>
      </c>
      <c r="F29" s="449">
        <v>7.5</v>
      </c>
      <c r="G29" s="449">
        <v>2.81</v>
      </c>
      <c r="H29" s="252">
        <f t="shared" si="1"/>
        <v>0.37466666666666665</v>
      </c>
    </row>
    <row r="30" spans="1:8" s="807" customFormat="1" ht="17.25" customHeight="1">
      <c r="A30" s="75"/>
      <c r="B30" s="96"/>
      <c r="C30" s="292">
        <v>4177</v>
      </c>
      <c r="D30" s="123" t="s">
        <v>220</v>
      </c>
      <c r="E30" s="364" t="s">
        <v>17</v>
      </c>
      <c r="F30" s="365">
        <v>42738.1</v>
      </c>
      <c r="G30" s="365">
        <v>16239.3</v>
      </c>
      <c r="H30" s="252">
        <f t="shared" si="1"/>
        <v>0.3799724367718733</v>
      </c>
    </row>
    <row r="31" spans="1:8" s="807" customFormat="1" ht="17.25" customHeight="1">
      <c r="A31" s="75"/>
      <c r="B31" s="96"/>
      <c r="C31" s="292">
        <v>4179</v>
      </c>
      <c r="D31" s="123" t="s">
        <v>220</v>
      </c>
      <c r="E31" s="364" t="s">
        <v>17</v>
      </c>
      <c r="F31" s="365">
        <v>7542.02</v>
      </c>
      <c r="G31" s="365">
        <v>2865.75</v>
      </c>
      <c r="H31" s="252">
        <f t="shared" si="1"/>
        <v>0.3799711483130514</v>
      </c>
    </row>
    <row r="32" spans="1:8" s="807" customFormat="1" ht="16.5" customHeight="1">
      <c r="A32" s="75"/>
      <c r="B32" s="96"/>
      <c r="C32" s="292">
        <v>4217</v>
      </c>
      <c r="D32" s="123" t="s">
        <v>222</v>
      </c>
      <c r="E32" s="364" t="s">
        <v>17</v>
      </c>
      <c r="F32" s="365">
        <v>10429.51</v>
      </c>
      <c r="G32" s="365">
        <v>4784.35</v>
      </c>
      <c r="H32" s="252">
        <f t="shared" si="1"/>
        <v>0.4587320017910717</v>
      </c>
    </row>
    <row r="33" spans="1:8" s="807" customFormat="1" ht="16.5" customHeight="1">
      <c r="A33" s="75"/>
      <c r="B33" s="96"/>
      <c r="C33" s="292">
        <v>4219</v>
      </c>
      <c r="D33" s="123" t="s">
        <v>222</v>
      </c>
      <c r="E33" s="364" t="s">
        <v>17</v>
      </c>
      <c r="F33" s="365">
        <v>1840.5</v>
      </c>
      <c r="G33" s="365">
        <v>844.29</v>
      </c>
      <c r="H33" s="252">
        <f t="shared" si="1"/>
        <v>0.4587286063569682</v>
      </c>
    </row>
    <row r="34" spans="1:8" s="807" customFormat="1" ht="16.5" customHeight="1">
      <c r="A34" s="75"/>
      <c r="B34" s="96"/>
      <c r="C34" s="292">
        <v>4247</v>
      </c>
      <c r="D34" s="123" t="s">
        <v>304</v>
      </c>
      <c r="E34" s="364" t="s">
        <v>17</v>
      </c>
      <c r="F34" s="365">
        <v>4760</v>
      </c>
      <c r="G34" s="365">
        <v>2016.17</v>
      </c>
      <c r="H34" s="252">
        <f t="shared" si="1"/>
        <v>0.4235651260504202</v>
      </c>
    </row>
    <row r="35" spans="1:8" s="807" customFormat="1" ht="16.5" customHeight="1">
      <c r="A35" s="75"/>
      <c r="B35" s="96"/>
      <c r="C35" s="292">
        <v>4249</v>
      </c>
      <c r="D35" s="123" t="s">
        <v>304</v>
      </c>
      <c r="E35" s="364" t="s">
        <v>17</v>
      </c>
      <c r="F35" s="365">
        <v>840</v>
      </c>
      <c r="G35" s="365">
        <v>355.78</v>
      </c>
      <c r="H35" s="252">
        <f t="shared" si="1"/>
        <v>0.423547619047619</v>
      </c>
    </row>
    <row r="36" spans="1:8" s="807" customFormat="1" ht="15.75" customHeight="1">
      <c r="A36" s="75"/>
      <c r="B36" s="96"/>
      <c r="C36" s="99">
        <v>4307</v>
      </c>
      <c r="D36" s="124" t="s">
        <v>206</v>
      </c>
      <c r="E36" s="403" t="s">
        <v>17</v>
      </c>
      <c r="F36" s="404">
        <v>23866.3</v>
      </c>
      <c r="G36" s="404">
        <v>5440</v>
      </c>
      <c r="H36" s="252">
        <f t="shared" si="1"/>
        <v>0.2279364627110193</v>
      </c>
    </row>
    <row r="37" spans="1:8" s="807" customFormat="1" ht="15.75" customHeight="1">
      <c r="A37" s="75"/>
      <c r="B37" s="96"/>
      <c r="C37" s="99">
        <v>4309</v>
      </c>
      <c r="D37" s="124" t="s">
        <v>206</v>
      </c>
      <c r="E37" s="403" t="s">
        <v>17</v>
      </c>
      <c r="F37" s="404">
        <v>4211.7</v>
      </c>
      <c r="G37" s="404">
        <v>960</v>
      </c>
      <c r="H37" s="252">
        <f t="shared" si="1"/>
        <v>0.2279364627110193</v>
      </c>
    </row>
    <row r="38" spans="1:8" s="807" customFormat="1" ht="24" customHeight="1">
      <c r="A38" s="75"/>
      <c r="B38" s="96"/>
      <c r="C38" s="156">
        <v>4747</v>
      </c>
      <c r="D38" s="124" t="s">
        <v>276</v>
      </c>
      <c r="E38" s="182" t="s">
        <v>17</v>
      </c>
      <c r="F38" s="449">
        <v>44.91</v>
      </c>
      <c r="G38" s="449">
        <v>44.91</v>
      </c>
      <c r="H38" s="252">
        <f t="shared" si="1"/>
        <v>1</v>
      </c>
    </row>
    <row r="39" spans="1:8" s="807" customFormat="1" ht="24" customHeight="1">
      <c r="A39" s="75"/>
      <c r="B39" s="96"/>
      <c r="C39" s="156">
        <v>4749</v>
      </c>
      <c r="D39" s="124" t="s">
        <v>276</v>
      </c>
      <c r="E39" s="182" t="s">
        <v>17</v>
      </c>
      <c r="F39" s="449">
        <v>7.92</v>
      </c>
      <c r="G39" s="449">
        <v>7.92</v>
      </c>
      <c r="H39" s="252">
        <f t="shared" si="1"/>
        <v>1</v>
      </c>
    </row>
    <row r="40" spans="1:8" s="807" customFormat="1" ht="24" customHeight="1">
      <c r="A40" s="75"/>
      <c r="B40" s="96"/>
      <c r="C40" s="156">
        <v>4757</v>
      </c>
      <c r="D40" s="107" t="s">
        <v>250</v>
      </c>
      <c r="E40" s="389" t="s">
        <v>17</v>
      </c>
      <c r="F40" s="390">
        <v>581.97</v>
      </c>
      <c r="G40" s="390">
        <v>581.97</v>
      </c>
      <c r="H40" s="252">
        <f t="shared" si="1"/>
        <v>1</v>
      </c>
    </row>
    <row r="41" spans="1:8" s="807" customFormat="1" ht="24" customHeight="1">
      <c r="A41" s="75"/>
      <c r="B41" s="96"/>
      <c r="C41" s="156">
        <v>4759</v>
      </c>
      <c r="D41" s="107" t="s">
        <v>250</v>
      </c>
      <c r="E41" s="389" t="s">
        <v>17</v>
      </c>
      <c r="F41" s="390">
        <v>102.69</v>
      </c>
      <c r="G41" s="390">
        <v>102.69</v>
      </c>
      <c r="H41" s="252">
        <f t="shared" si="1"/>
        <v>1</v>
      </c>
    </row>
    <row r="42" spans="1:8" s="807" customFormat="1" ht="19.5" customHeight="1">
      <c r="A42" s="75"/>
      <c r="B42" s="94"/>
      <c r="C42" s="814"/>
      <c r="D42" s="340"/>
      <c r="E42" s="37" t="s">
        <v>130</v>
      </c>
      <c r="F42" s="847">
        <f>SUM(F26:F41)</f>
        <v>97325.50000000001</v>
      </c>
      <c r="G42" s="847">
        <f>SUM(G26:G41)</f>
        <v>34377.4</v>
      </c>
      <c r="H42" s="853">
        <f t="shared" si="1"/>
        <v>0.35322089277732965</v>
      </c>
    </row>
    <row r="43" spans="1:8" s="807" customFormat="1" ht="19.5" customHeight="1">
      <c r="A43" s="75"/>
      <c r="B43" s="98"/>
      <c r="C43" s="814"/>
      <c r="D43" s="340"/>
      <c r="E43" s="37"/>
      <c r="F43" s="822">
        <f>SUM(F42)</f>
        <v>97325.50000000001</v>
      </c>
      <c r="G43" s="822">
        <f>SUM(G42)</f>
        <v>34377.4</v>
      </c>
      <c r="H43" s="168">
        <f t="shared" si="1"/>
        <v>0.35322089277732965</v>
      </c>
    </row>
    <row r="44" spans="1:8" s="807" customFormat="1" ht="20.25" customHeight="1">
      <c r="A44" s="75"/>
      <c r="B44" s="215" t="s">
        <v>133</v>
      </c>
      <c r="C44" s="115"/>
      <c r="D44" s="129" t="s">
        <v>134</v>
      </c>
      <c r="E44" s="54"/>
      <c r="F44" s="30"/>
      <c r="G44" s="30"/>
      <c r="H44" s="49"/>
    </row>
    <row r="45" spans="1:8" s="807" customFormat="1" ht="16.5" customHeight="1">
      <c r="A45" s="75"/>
      <c r="B45" s="96"/>
      <c r="C45" s="292">
        <v>4117</v>
      </c>
      <c r="D45" s="123" t="s">
        <v>216</v>
      </c>
      <c r="E45" s="364" t="s">
        <v>17</v>
      </c>
      <c r="F45" s="365">
        <v>1317.08</v>
      </c>
      <c r="G45" s="365">
        <v>163.66</v>
      </c>
      <c r="H45" s="252">
        <f aca="true" t="shared" si="2" ref="H45:H60">G45/F45</f>
        <v>0.12425972606067968</v>
      </c>
    </row>
    <row r="46" spans="1:8" s="807" customFormat="1" ht="16.5" customHeight="1">
      <c r="A46" s="75"/>
      <c r="B46" s="96"/>
      <c r="C46" s="292">
        <v>4119</v>
      </c>
      <c r="D46" s="123" t="s">
        <v>216</v>
      </c>
      <c r="E46" s="364" t="s">
        <v>17</v>
      </c>
      <c r="F46" s="365">
        <v>232.42</v>
      </c>
      <c r="G46" s="365">
        <v>28.88</v>
      </c>
      <c r="H46" s="252">
        <f t="shared" si="2"/>
        <v>0.12425780913862834</v>
      </c>
    </row>
    <row r="47" spans="1:8" s="807" customFormat="1" ht="16.5" customHeight="1">
      <c r="A47" s="75"/>
      <c r="B47" s="96"/>
      <c r="C47" s="292">
        <v>4127</v>
      </c>
      <c r="D47" s="123" t="s">
        <v>218</v>
      </c>
      <c r="E47" s="364" t="s">
        <v>17</v>
      </c>
      <c r="F47" s="365">
        <v>212.44</v>
      </c>
      <c r="G47" s="365">
        <v>26.56</v>
      </c>
      <c r="H47" s="252">
        <f t="shared" si="2"/>
        <v>0.12502353605723968</v>
      </c>
    </row>
    <row r="48" spans="1:8" s="807" customFormat="1" ht="16.5" customHeight="1">
      <c r="A48" s="75"/>
      <c r="B48" s="96"/>
      <c r="C48" s="292">
        <v>4129</v>
      </c>
      <c r="D48" s="123" t="s">
        <v>218</v>
      </c>
      <c r="E48" s="364" t="s">
        <v>17</v>
      </c>
      <c r="F48" s="365">
        <v>37.48</v>
      </c>
      <c r="G48" s="365">
        <v>4.68</v>
      </c>
      <c r="H48" s="252">
        <f t="shared" si="2"/>
        <v>0.1248665955176094</v>
      </c>
    </row>
    <row r="49" spans="1:8" s="807" customFormat="1" ht="16.5" customHeight="1">
      <c r="A49" s="75"/>
      <c r="B49" s="96"/>
      <c r="C49" s="292">
        <v>4177</v>
      </c>
      <c r="D49" s="123" t="s">
        <v>220</v>
      </c>
      <c r="E49" s="364" t="s">
        <v>17</v>
      </c>
      <c r="F49" s="365">
        <v>74018.5</v>
      </c>
      <c r="G49" s="365">
        <v>7968.82</v>
      </c>
      <c r="H49" s="252">
        <f t="shared" si="2"/>
        <v>0.10765984179630768</v>
      </c>
    </row>
    <row r="50" spans="1:8" s="807" customFormat="1" ht="16.5" customHeight="1">
      <c r="A50" s="75"/>
      <c r="B50" s="96"/>
      <c r="C50" s="292">
        <v>4179</v>
      </c>
      <c r="D50" s="123" t="s">
        <v>220</v>
      </c>
      <c r="E50" s="364" t="s">
        <v>17</v>
      </c>
      <c r="F50" s="365">
        <v>13062.08</v>
      </c>
      <c r="G50" s="365">
        <v>1406.25</v>
      </c>
      <c r="H50" s="252">
        <f t="shared" si="2"/>
        <v>0.10765896396286043</v>
      </c>
    </row>
    <row r="51" spans="1:8" s="807" customFormat="1" ht="16.5" customHeight="1">
      <c r="A51" s="75"/>
      <c r="B51" s="96"/>
      <c r="C51" s="292">
        <v>4217</v>
      </c>
      <c r="D51" s="123" t="s">
        <v>222</v>
      </c>
      <c r="E51" s="364" t="s">
        <v>17</v>
      </c>
      <c r="F51" s="365">
        <v>7650</v>
      </c>
      <c r="G51" s="365">
        <v>3272.5</v>
      </c>
      <c r="H51" s="252">
        <f t="shared" si="2"/>
        <v>0.42777777777777776</v>
      </c>
    </row>
    <row r="52" spans="1:8" s="807" customFormat="1" ht="16.5" customHeight="1">
      <c r="A52" s="75"/>
      <c r="B52" s="96"/>
      <c r="C52" s="292">
        <v>4219</v>
      </c>
      <c r="D52" s="123" t="s">
        <v>222</v>
      </c>
      <c r="E52" s="364" t="s">
        <v>17</v>
      </c>
      <c r="F52" s="365">
        <v>1350</v>
      </c>
      <c r="G52" s="365">
        <v>577.5</v>
      </c>
      <c r="H52" s="252">
        <f t="shared" si="2"/>
        <v>0.42777777777777776</v>
      </c>
    </row>
    <row r="53" spans="1:8" s="807" customFormat="1" ht="24" customHeight="1">
      <c r="A53" s="75"/>
      <c r="B53" s="96"/>
      <c r="C53" s="292">
        <v>4247</v>
      </c>
      <c r="D53" s="123" t="s">
        <v>304</v>
      </c>
      <c r="E53" s="364" t="s">
        <v>241</v>
      </c>
      <c r="F53" s="365">
        <v>2125</v>
      </c>
      <c r="G53" s="365">
        <v>0</v>
      </c>
      <c r="H53" s="252">
        <f t="shared" si="2"/>
        <v>0</v>
      </c>
    </row>
    <row r="54" spans="1:8" s="807" customFormat="1" ht="24.75" customHeight="1">
      <c r="A54" s="75"/>
      <c r="B54" s="96"/>
      <c r="C54" s="292">
        <v>4249</v>
      </c>
      <c r="D54" s="123" t="s">
        <v>304</v>
      </c>
      <c r="E54" s="364" t="s">
        <v>241</v>
      </c>
      <c r="F54" s="365">
        <v>375</v>
      </c>
      <c r="G54" s="365">
        <v>0</v>
      </c>
      <c r="H54" s="252">
        <f t="shared" si="2"/>
        <v>0</v>
      </c>
    </row>
    <row r="55" spans="1:8" s="807" customFormat="1" ht="16.5" customHeight="1">
      <c r="A55" s="81"/>
      <c r="B55" s="99"/>
      <c r="C55" s="99">
        <v>4307</v>
      </c>
      <c r="D55" s="148" t="s">
        <v>206</v>
      </c>
      <c r="E55" s="403" t="s">
        <v>17</v>
      </c>
      <c r="F55" s="404">
        <v>12070</v>
      </c>
      <c r="G55" s="404">
        <v>1572.5</v>
      </c>
      <c r="H55" s="252">
        <f t="shared" si="2"/>
        <v>0.13028169014084506</v>
      </c>
    </row>
    <row r="56" spans="1:8" s="807" customFormat="1" ht="16.5" customHeight="1">
      <c r="A56" s="71"/>
      <c r="B56" s="116"/>
      <c r="C56" s="290">
        <v>4309</v>
      </c>
      <c r="D56" s="107" t="s">
        <v>206</v>
      </c>
      <c r="E56" s="381" t="s">
        <v>17</v>
      </c>
      <c r="F56" s="363">
        <v>2130</v>
      </c>
      <c r="G56" s="363">
        <v>277.5</v>
      </c>
      <c r="H56" s="252">
        <f t="shared" si="2"/>
        <v>0.13028169014084506</v>
      </c>
    </row>
    <row r="57" spans="1:8" s="807" customFormat="1" ht="28.5" customHeight="1">
      <c r="A57" s="75"/>
      <c r="B57" s="96"/>
      <c r="C57" s="173">
        <v>6067</v>
      </c>
      <c r="D57" s="181" t="s">
        <v>281</v>
      </c>
      <c r="E57" s="189" t="s">
        <v>195</v>
      </c>
      <c r="F57" s="448">
        <v>15300</v>
      </c>
      <c r="G57" s="448">
        <v>0</v>
      </c>
      <c r="H57" s="252">
        <f t="shared" si="2"/>
        <v>0</v>
      </c>
    </row>
    <row r="58" spans="1:8" s="807" customFormat="1" ht="28.5" customHeight="1">
      <c r="A58" s="75"/>
      <c r="B58" s="96"/>
      <c r="C58" s="173">
        <v>6069</v>
      </c>
      <c r="D58" s="181" t="s">
        <v>281</v>
      </c>
      <c r="E58" s="189" t="s">
        <v>195</v>
      </c>
      <c r="F58" s="448">
        <v>2700</v>
      </c>
      <c r="G58" s="448">
        <v>0</v>
      </c>
      <c r="H58" s="252">
        <f t="shared" si="2"/>
        <v>0</v>
      </c>
    </row>
    <row r="59" spans="1:8" s="807" customFormat="1" ht="19.5" customHeight="1">
      <c r="A59" s="75"/>
      <c r="B59" s="859"/>
      <c r="C59" s="854"/>
      <c r="D59" s="129"/>
      <c r="E59" s="37"/>
      <c r="F59" s="847">
        <f>SUM(F45:F58)</f>
        <v>132580</v>
      </c>
      <c r="G59" s="847">
        <f>SUM(G45:G58)</f>
        <v>15298.85</v>
      </c>
      <c r="H59" s="853">
        <f t="shared" si="2"/>
        <v>0.11539334741288279</v>
      </c>
    </row>
    <row r="60" spans="1:8" s="807" customFormat="1" ht="19.5" customHeight="1">
      <c r="A60" s="81"/>
      <c r="B60" s="860"/>
      <c r="C60" s="120"/>
      <c r="D60" s="273"/>
      <c r="E60" s="855"/>
      <c r="F60" s="822">
        <f>SUM(F59)</f>
        <v>132580</v>
      </c>
      <c r="G60" s="822">
        <f>SUM(G59)</f>
        <v>15298.85</v>
      </c>
      <c r="H60" s="168">
        <f t="shared" si="2"/>
        <v>0.11539334741288279</v>
      </c>
    </row>
    <row r="61" spans="1:8" s="807" customFormat="1" ht="21" customHeight="1">
      <c r="A61" s="862" t="s">
        <v>139</v>
      </c>
      <c r="B61" s="84"/>
      <c r="C61" s="851"/>
      <c r="D61" s="169" t="s">
        <v>140</v>
      </c>
      <c r="E61" s="48"/>
      <c r="F61" s="30"/>
      <c r="G61" s="30"/>
      <c r="H61" s="170"/>
    </row>
    <row r="62" spans="1:8" s="807" customFormat="1" ht="21" customHeight="1">
      <c r="A62" s="71"/>
      <c r="B62" s="119" t="s">
        <v>155</v>
      </c>
      <c r="C62" s="115"/>
      <c r="D62" s="129" t="s">
        <v>14</v>
      </c>
      <c r="E62" s="191"/>
      <c r="F62" s="30"/>
      <c r="G62" s="30"/>
      <c r="H62" s="49"/>
    </row>
    <row r="63" spans="1:8" s="807" customFormat="1" ht="16.5" customHeight="1">
      <c r="A63" s="75"/>
      <c r="B63" s="116"/>
      <c r="C63" s="290">
        <v>4017</v>
      </c>
      <c r="D63" s="107" t="s">
        <v>212</v>
      </c>
      <c r="E63" s="381" t="s">
        <v>17</v>
      </c>
      <c r="F63" s="363">
        <v>20266.18</v>
      </c>
      <c r="G63" s="363">
        <v>0</v>
      </c>
      <c r="H63" s="252">
        <f aca="true" t="shared" si="3" ref="H63:H81">G63/F63</f>
        <v>0</v>
      </c>
    </row>
    <row r="64" spans="1:8" s="807" customFormat="1" ht="16.5" customHeight="1">
      <c r="A64" s="75"/>
      <c r="B64" s="96"/>
      <c r="C64" s="292">
        <v>4019</v>
      </c>
      <c r="D64" s="123" t="s">
        <v>212</v>
      </c>
      <c r="E64" s="364" t="s">
        <v>17</v>
      </c>
      <c r="F64" s="365">
        <v>1072.91</v>
      </c>
      <c r="G64" s="365">
        <v>0</v>
      </c>
      <c r="H64" s="252">
        <f t="shared" si="3"/>
        <v>0</v>
      </c>
    </row>
    <row r="65" spans="1:8" s="807" customFormat="1" ht="16.5" customHeight="1">
      <c r="A65" s="75"/>
      <c r="B65" s="96"/>
      <c r="C65" s="131">
        <v>4117</v>
      </c>
      <c r="D65" s="124" t="s">
        <v>216</v>
      </c>
      <c r="E65" s="212" t="s">
        <v>17</v>
      </c>
      <c r="F65" s="393">
        <v>3228.44</v>
      </c>
      <c r="G65" s="393">
        <v>0</v>
      </c>
      <c r="H65" s="252">
        <f t="shared" si="3"/>
        <v>0</v>
      </c>
    </row>
    <row r="66" spans="1:8" s="807" customFormat="1" ht="16.5" customHeight="1">
      <c r="A66" s="75"/>
      <c r="B66" s="96"/>
      <c r="C66" s="290">
        <v>4119</v>
      </c>
      <c r="D66" s="107" t="s">
        <v>216</v>
      </c>
      <c r="E66" s="381" t="s">
        <v>17</v>
      </c>
      <c r="F66" s="363">
        <v>170.92</v>
      </c>
      <c r="G66" s="363">
        <v>0</v>
      </c>
      <c r="H66" s="252">
        <f t="shared" si="3"/>
        <v>0</v>
      </c>
    </row>
    <row r="67" spans="1:8" s="807" customFormat="1" ht="16.5" customHeight="1">
      <c r="A67" s="75"/>
      <c r="B67" s="96"/>
      <c r="C67" s="131">
        <v>4127</v>
      </c>
      <c r="D67" s="123" t="s">
        <v>218</v>
      </c>
      <c r="E67" s="364" t="s">
        <v>17</v>
      </c>
      <c r="F67" s="365">
        <v>314.88</v>
      </c>
      <c r="G67" s="365">
        <v>0</v>
      </c>
      <c r="H67" s="252">
        <f t="shared" si="3"/>
        <v>0</v>
      </c>
    </row>
    <row r="68" spans="1:8" s="807" customFormat="1" ht="16.5" customHeight="1">
      <c r="A68" s="75"/>
      <c r="B68" s="96"/>
      <c r="C68" s="290">
        <v>4129</v>
      </c>
      <c r="D68" s="123" t="s">
        <v>218</v>
      </c>
      <c r="E68" s="364" t="s">
        <v>17</v>
      </c>
      <c r="F68" s="365">
        <v>16.67</v>
      </c>
      <c r="G68" s="365">
        <v>0</v>
      </c>
      <c r="H68" s="252">
        <f t="shared" si="3"/>
        <v>0</v>
      </c>
    </row>
    <row r="69" spans="1:8" s="807" customFormat="1" ht="16.5" customHeight="1">
      <c r="A69" s="75"/>
      <c r="B69" s="96"/>
      <c r="C69" s="131">
        <v>4177</v>
      </c>
      <c r="D69" s="124" t="s">
        <v>220</v>
      </c>
      <c r="E69" s="212" t="s">
        <v>17</v>
      </c>
      <c r="F69" s="393">
        <v>9117.32</v>
      </c>
      <c r="G69" s="393">
        <v>0</v>
      </c>
      <c r="H69" s="252">
        <f t="shared" si="3"/>
        <v>0</v>
      </c>
    </row>
    <row r="70" spans="1:8" s="807" customFormat="1" ht="16.5" customHeight="1">
      <c r="A70" s="75"/>
      <c r="B70" s="96"/>
      <c r="C70" s="290">
        <v>4179</v>
      </c>
      <c r="D70" s="107" t="s">
        <v>220</v>
      </c>
      <c r="E70" s="381" t="s">
        <v>17</v>
      </c>
      <c r="F70" s="363">
        <v>482.68</v>
      </c>
      <c r="G70" s="363">
        <v>0</v>
      </c>
      <c r="H70" s="252">
        <f t="shared" si="3"/>
        <v>0</v>
      </c>
    </row>
    <row r="71" spans="1:8" s="807" customFormat="1" ht="16.5" customHeight="1">
      <c r="A71" s="75"/>
      <c r="B71" s="96"/>
      <c r="C71" s="292">
        <v>4217</v>
      </c>
      <c r="D71" s="123" t="s">
        <v>222</v>
      </c>
      <c r="E71" s="364" t="s">
        <v>17</v>
      </c>
      <c r="F71" s="365">
        <v>5337.43</v>
      </c>
      <c r="G71" s="365">
        <v>0</v>
      </c>
      <c r="H71" s="252">
        <f t="shared" si="3"/>
        <v>0</v>
      </c>
    </row>
    <row r="72" spans="1:8" s="807" customFormat="1" ht="16.5" customHeight="1">
      <c r="A72" s="75"/>
      <c r="B72" s="96"/>
      <c r="C72" s="292">
        <v>4219</v>
      </c>
      <c r="D72" s="123" t="s">
        <v>222</v>
      </c>
      <c r="E72" s="364" t="s">
        <v>17</v>
      </c>
      <c r="F72" s="365">
        <v>282.57</v>
      </c>
      <c r="G72" s="365">
        <v>0</v>
      </c>
      <c r="H72" s="252">
        <f t="shared" si="3"/>
        <v>0</v>
      </c>
    </row>
    <row r="73" spans="1:8" s="807" customFormat="1" ht="16.5" customHeight="1">
      <c r="A73" s="75"/>
      <c r="B73" s="96"/>
      <c r="C73" s="292">
        <v>4307</v>
      </c>
      <c r="D73" s="123" t="s">
        <v>206</v>
      </c>
      <c r="E73" s="364" t="s">
        <v>393</v>
      </c>
      <c r="F73" s="365">
        <v>29821.22</v>
      </c>
      <c r="G73" s="365">
        <v>0</v>
      </c>
      <c r="H73" s="252">
        <f t="shared" si="3"/>
        <v>0</v>
      </c>
    </row>
    <row r="74" spans="1:8" s="807" customFormat="1" ht="16.5" customHeight="1">
      <c r="A74" s="75"/>
      <c r="B74" s="96"/>
      <c r="C74" s="131">
        <v>4309</v>
      </c>
      <c r="D74" s="124" t="s">
        <v>206</v>
      </c>
      <c r="E74" s="212" t="s">
        <v>17</v>
      </c>
      <c r="F74" s="393">
        <v>1578.77</v>
      </c>
      <c r="G74" s="393">
        <v>0</v>
      </c>
      <c r="H74" s="252">
        <f t="shared" si="3"/>
        <v>0</v>
      </c>
    </row>
    <row r="75" spans="1:8" s="807" customFormat="1" ht="26.25" customHeight="1">
      <c r="A75" s="75"/>
      <c r="B75" s="96"/>
      <c r="C75" s="290">
        <v>4367</v>
      </c>
      <c r="D75" s="123" t="s">
        <v>233</v>
      </c>
      <c r="E75" s="381" t="s">
        <v>17</v>
      </c>
      <c r="F75" s="363">
        <v>474.86</v>
      </c>
      <c r="G75" s="363">
        <v>0</v>
      </c>
      <c r="H75" s="252">
        <f t="shared" si="3"/>
        <v>0</v>
      </c>
    </row>
    <row r="76" spans="1:8" s="807" customFormat="1" ht="26.25" customHeight="1">
      <c r="A76" s="75"/>
      <c r="B76" s="96"/>
      <c r="C76" s="292">
        <v>4369</v>
      </c>
      <c r="D76" s="123" t="s">
        <v>233</v>
      </c>
      <c r="E76" s="364" t="s">
        <v>17</v>
      </c>
      <c r="F76" s="365">
        <v>25.14</v>
      </c>
      <c r="G76" s="365">
        <v>0</v>
      </c>
      <c r="H76" s="252">
        <f t="shared" si="3"/>
        <v>0</v>
      </c>
    </row>
    <row r="77" spans="1:8" s="807" customFormat="1" ht="16.5" customHeight="1">
      <c r="A77" s="75"/>
      <c r="B77" s="96"/>
      <c r="C77" s="292">
        <v>4417</v>
      </c>
      <c r="D77" s="123" t="s">
        <v>237</v>
      </c>
      <c r="E77" s="364" t="s">
        <v>17</v>
      </c>
      <c r="F77" s="365">
        <v>230.17</v>
      </c>
      <c r="G77" s="448">
        <v>0</v>
      </c>
      <c r="H77" s="252">
        <f t="shared" si="3"/>
        <v>0</v>
      </c>
    </row>
    <row r="78" spans="1:8" s="807" customFormat="1" ht="16.5" customHeight="1">
      <c r="A78" s="75"/>
      <c r="B78" s="96"/>
      <c r="C78" s="382">
        <v>4419</v>
      </c>
      <c r="D78" s="123" t="s">
        <v>237</v>
      </c>
      <c r="E78" s="364" t="s">
        <v>17</v>
      </c>
      <c r="F78" s="365">
        <v>12.19</v>
      </c>
      <c r="G78" s="449">
        <v>0</v>
      </c>
      <c r="H78" s="252">
        <f t="shared" si="3"/>
        <v>0</v>
      </c>
    </row>
    <row r="79" spans="1:8" s="807" customFormat="1" ht="19.5" customHeight="1">
      <c r="A79" s="75"/>
      <c r="B79" s="96"/>
      <c r="C79" s="315"/>
      <c r="D79" s="145"/>
      <c r="E79" s="408"/>
      <c r="F79" s="368">
        <f>SUM(F63:F78)</f>
        <v>72432.35</v>
      </c>
      <c r="G79" s="38">
        <f>SUM(G63:G78)</f>
        <v>0</v>
      </c>
      <c r="H79" s="257">
        <f t="shared" si="3"/>
        <v>0</v>
      </c>
    </row>
    <row r="80" spans="1:8" s="807" customFormat="1" ht="19.5" customHeight="1" thickBot="1">
      <c r="A80" s="81"/>
      <c r="B80" s="99"/>
      <c r="C80" s="814"/>
      <c r="D80" s="340"/>
      <c r="E80" s="37"/>
      <c r="F80" s="857">
        <f>F79</f>
        <v>72432.35</v>
      </c>
      <c r="G80" s="841">
        <f>G79</f>
        <v>0</v>
      </c>
      <c r="H80" s="168">
        <f t="shared" si="3"/>
        <v>0</v>
      </c>
    </row>
    <row r="81" spans="1:8" s="560" customFormat="1" ht="21.75" customHeight="1" thickBot="1">
      <c r="A81" s="863" t="s">
        <v>186</v>
      </c>
      <c r="B81" s="864"/>
      <c r="C81" s="864"/>
      <c r="D81" s="864"/>
      <c r="E81" s="864"/>
      <c r="F81" s="627">
        <f>F80+F60+F43+F23</f>
        <v>497442.3500000001</v>
      </c>
      <c r="G81" s="627">
        <f>G80+G60+G43+G23</f>
        <v>157365.63</v>
      </c>
      <c r="H81" s="629">
        <f t="shared" si="3"/>
        <v>0.3163494825078725</v>
      </c>
    </row>
    <row r="82" spans="1:8" s="578" customFormat="1" ht="12.75">
      <c r="A82" s="548"/>
      <c r="B82" s="548"/>
      <c r="C82" s="548"/>
      <c r="D82" s="575"/>
      <c r="E82" s="630"/>
      <c r="F82" s="631"/>
      <c r="G82" s="631"/>
      <c r="H82" s="632"/>
    </row>
    <row r="83" spans="1:8" s="578" customFormat="1" ht="12.75">
      <c r="A83" s="548"/>
      <c r="B83" s="548"/>
      <c r="C83" s="548"/>
      <c r="D83" s="575"/>
      <c r="E83" s="630"/>
      <c r="F83" s="576"/>
      <c r="G83" s="576"/>
      <c r="H83" s="577"/>
    </row>
    <row r="84" spans="1:8" s="578" customFormat="1" ht="12.75">
      <c r="A84" s="548"/>
      <c r="B84" s="548"/>
      <c r="C84" s="548"/>
      <c r="D84" s="575"/>
      <c r="E84" s="630"/>
      <c r="F84" s="576"/>
      <c r="G84" s="576"/>
      <c r="H84" s="577"/>
    </row>
    <row r="85" spans="1:8" s="578" customFormat="1" ht="12.75">
      <c r="A85" s="548"/>
      <c r="B85" s="548"/>
      <c r="C85" s="548"/>
      <c r="D85" s="575"/>
      <c r="E85" s="630"/>
      <c r="F85" s="576"/>
      <c r="G85" s="576"/>
      <c r="H85" s="577"/>
    </row>
    <row r="86" spans="1:8" s="578" customFormat="1" ht="12.75">
      <c r="A86" s="548"/>
      <c r="B86" s="548"/>
      <c r="C86" s="548"/>
      <c r="D86" s="575"/>
      <c r="E86" s="630"/>
      <c r="F86" s="576"/>
      <c r="G86" s="576"/>
      <c r="H86" s="577"/>
    </row>
    <row r="87" spans="1:8" s="578" customFormat="1" ht="12.75">
      <c r="A87" s="548"/>
      <c r="B87" s="548"/>
      <c r="C87" s="548"/>
      <c r="D87" s="575"/>
      <c r="E87" s="630"/>
      <c r="F87" s="576"/>
      <c r="G87" s="576"/>
      <c r="H87" s="577"/>
    </row>
    <row r="88" spans="1:8" s="578" customFormat="1" ht="12.75">
      <c r="A88" s="548"/>
      <c r="B88" s="548"/>
      <c r="C88" s="548"/>
      <c r="D88" s="575"/>
      <c r="E88" s="630"/>
      <c r="F88" s="576"/>
      <c r="G88" s="576"/>
      <c r="H88" s="577"/>
    </row>
    <row r="89" spans="1:8" s="578" customFormat="1" ht="12.75">
      <c r="A89" s="548"/>
      <c r="B89" s="548"/>
      <c r="C89" s="548"/>
      <c r="D89" s="575"/>
      <c r="E89" s="630"/>
      <c r="F89" s="576"/>
      <c r="G89" s="576"/>
      <c r="H89" s="577"/>
    </row>
    <row r="90" spans="1:8" s="578" customFormat="1" ht="12.75">
      <c r="A90" s="548"/>
      <c r="B90" s="548"/>
      <c r="C90" s="548"/>
      <c r="D90" s="575"/>
      <c r="E90" s="630"/>
      <c r="F90" s="576"/>
      <c r="G90" s="576"/>
      <c r="H90" s="577"/>
    </row>
    <row r="91" spans="1:8" s="578" customFormat="1" ht="12.75">
      <c r="A91" s="548"/>
      <c r="B91" s="548"/>
      <c r="C91" s="548"/>
      <c r="D91" s="575"/>
      <c r="E91" s="630"/>
      <c r="F91" s="576"/>
      <c r="G91" s="576"/>
      <c r="H91" s="577"/>
    </row>
    <row r="92" spans="1:8" s="578" customFormat="1" ht="12.75">
      <c r="A92" s="548"/>
      <c r="B92" s="548"/>
      <c r="C92" s="548"/>
      <c r="D92" s="575"/>
      <c r="E92" s="630"/>
      <c r="F92" s="576"/>
      <c r="G92" s="576"/>
      <c r="H92" s="577"/>
    </row>
    <row r="93" spans="1:8" s="578" customFormat="1" ht="12.75">
      <c r="A93" s="548"/>
      <c r="B93" s="548"/>
      <c r="C93" s="548"/>
      <c r="D93" s="575"/>
      <c r="E93" s="630"/>
      <c r="F93" s="576"/>
      <c r="G93" s="576"/>
      <c r="H93" s="577"/>
    </row>
    <row r="94" spans="1:8" s="578" customFormat="1" ht="12.75">
      <c r="A94" s="548"/>
      <c r="B94" s="548"/>
      <c r="C94" s="548"/>
      <c r="D94" s="575"/>
      <c r="E94" s="630"/>
      <c r="F94" s="576"/>
      <c r="G94" s="576"/>
      <c r="H94" s="577"/>
    </row>
    <row r="95" spans="1:8" s="578" customFormat="1" ht="12.75">
      <c r="A95" s="548"/>
      <c r="B95" s="548"/>
      <c r="C95" s="548"/>
      <c r="D95" s="575"/>
      <c r="E95" s="630"/>
      <c r="F95" s="576"/>
      <c r="G95" s="576"/>
      <c r="H95" s="577"/>
    </row>
    <row r="96" spans="1:8" s="578" customFormat="1" ht="12.75">
      <c r="A96" s="548"/>
      <c r="B96" s="548"/>
      <c r="C96" s="548"/>
      <c r="D96" s="575"/>
      <c r="E96" s="630"/>
      <c r="F96" s="576"/>
      <c r="G96" s="576"/>
      <c r="H96" s="577"/>
    </row>
    <row r="97" spans="1:8" s="578" customFormat="1" ht="12.75">
      <c r="A97" s="548"/>
      <c r="B97" s="548"/>
      <c r="C97" s="548"/>
      <c r="D97" s="575"/>
      <c r="E97" s="630"/>
      <c r="F97" s="576"/>
      <c r="G97" s="576"/>
      <c r="H97" s="577"/>
    </row>
    <row r="98" spans="1:8" s="578" customFormat="1" ht="12.75">
      <c r="A98" s="548"/>
      <c r="B98" s="548"/>
      <c r="C98" s="548"/>
      <c r="D98" s="575"/>
      <c r="E98" s="630"/>
      <c r="F98" s="576"/>
      <c r="G98" s="576"/>
      <c r="H98" s="577"/>
    </row>
    <row r="99" spans="1:8" s="578" customFormat="1" ht="12.75">
      <c r="A99" s="548"/>
      <c r="B99" s="548"/>
      <c r="C99" s="548"/>
      <c r="D99" s="575"/>
      <c r="E99" s="630"/>
      <c r="F99" s="576"/>
      <c r="G99" s="576"/>
      <c r="H99" s="577"/>
    </row>
    <row r="100" spans="1:8" s="578" customFormat="1" ht="12.75">
      <c r="A100" s="548"/>
      <c r="B100" s="548"/>
      <c r="C100" s="548"/>
      <c r="D100" s="575"/>
      <c r="E100" s="630"/>
      <c r="F100" s="576"/>
      <c r="G100" s="576"/>
      <c r="H100" s="577"/>
    </row>
    <row r="101" spans="1:8" s="578" customFormat="1" ht="12.75">
      <c r="A101" s="548"/>
      <c r="B101" s="548"/>
      <c r="C101" s="548"/>
      <c r="D101" s="575"/>
      <c r="E101" s="630"/>
      <c r="F101" s="576"/>
      <c r="G101" s="576"/>
      <c r="H101" s="577"/>
    </row>
    <row r="102" spans="1:8" s="578" customFormat="1" ht="12.75">
      <c r="A102" s="548"/>
      <c r="B102" s="548"/>
      <c r="C102" s="548"/>
      <c r="D102" s="575"/>
      <c r="E102" s="630"/>
      <c r="F102" s="576"/>
      <c r="G102" s="576"/>
      <c r="H102" s="577"/>
    </row>
    <row r="103" spans="1:8" s="578" customFormat="1" ht="12.75">
      <c r="A103" s="548"/>
      <c r="B103" s="548"/>
      <c r="C103" s="548"/>
      <c r="D103" s="575"/>
      <c r="E103" s="630"/>
      <c r="F103" s="576"/>
      <c r="G103" s="576"/>
      <c r="H103" s="577"/>
    </row>
    <row r="104" spans="1:8" s="578" customFormat="1" ht="12.75">
      <c r="A104" s="548"/>
      <c r="B104" s="548"/>
      <c r="C104" s="548"/>
      <c r="D104" s="575"/>
      <c r="E104" s="630"/>
      <c r="F104" s="576"/>
      <c r="G104" s="576"/>
      <c r="H104" s="577"/>
    </row>
    <row r="105" spans="1:8" s="578" customFormat="1" ht="12.75">
      <c r="A105" s="548"/>
      <c r="B105" s="548"/>
      <c r="C105" s="548"/>
      <c r="D105" s="575"/>
      <c r="E105" s="630"/>
      <c r="F105" s="576"/>
      <c r="G105" s="576"/>
      <c r="H105" s="577"/>
    </row>
    <row r="106" spans="1:8" s="578" customFormat="1" ht="12.75">
      <c r="A106" s="548"/>
      <c r="B106" s="548"/>
      <c r="C106" s="548"/>
      <c r="D106" s="575"/>
      <c r="E106" s="630"/>
      <c r="F106" s="576"/>
      <c r="G106" s="576"/>
      <c r="H106" s="577"/>
    </row>
    <row r="107" spans="1:8" s="578" customFormat="1" ht="12.75">
      <c r="A107" s="548"/>
      <c r="B107" s="548"/>
      <c r="C107" s="548"/>
      <c r="D107" s="575"/>
      <c r="E107" s="630"/>
      <c r="F107" s="576"/>
      <c r="G107" s="576"/>
      <c r="H107" s="577"/>
    </row>
    <row r="108" spans="1:8" s="578" customFormat="1" ht="12.75">
      <c r="A108" s="548"/>
      <c r="B108" s="548"/>
      <c r="C108" s="548"/>
      <c r="D108" s="575"/>
      <c r="E108" s="630"/>
      <c r="F108" s="576"/>
      <c r="G108" s="576"/>
      <c r="H108" s="577"/>
    </row>
    <row r="109" spans="1:8" s="578" customFormat="1" ht="12.75">
      <c r="A109" s="548"/>
      <c r="B109" s="548"/>
      <c r="C109" s="548"/>
      <c r="D109" s="575"/>
      <c r="E109" s="630"/>
      <c r="F109" s="576"/>
      <c r="G109" s="576"/>
      <c r="H109" s="577"/>
    </row>
    <row r="110" spans="1:8" s="578" customFormat="1" ht="12.75">
      <c r="A110" s="548"/>
      <c r="B110" s="548"/>
      <c r="C110" s="548"/>
      <c r="D110" s="575"/>
      <c r="E110" s="630"/>
      <c r="F110" s="576"/>
      <c r="G110" s="576"/>
      <c r="H110" s="577"/>
    </row>
    <row r="111" spans="1:8" s="578" customFormat="1" ht="12.75">
      <c r="A111" s="548"/>
      <c r="B111" s="548"/>
      <c r="C111" s="548"/>
      <c r="D111" s="575"/>
      <c r="E111" s="630"/>
      <c r="F111" s="576"/>
      <c r="G111" s="576"/>
      <c r="H111" s="577"/>
    </row>
    <row r="112" spans="1:8" s="578" customFormat="1" ht="12.75">
      <c r="A112" s="548"/>
      <c r="B112" s="548"/>
      <c r="C112" s="548"/>
      <c r="D112" s="575"/>
      <c r="E112" s="630"/>
      <c r="F112" s="576"/>
      <c r="G112" s="576"/>
      <c r="H112" s="577"/>
    </row>
    <row r="113" spans="1:8" s="578" customFormat="1" ht="12.75">
      <c r="A113" s="548"/>
      <c r="B113" s="548"/>
      <c r="C113" s="548"/>
      <c r="D113" s="575"/>
      <c r="E113" s="630"/>
      <c r="F113" s="576"/>
      <c r="G113" s="576"/>
      <c r="H113" s="577"/>
    </row>
    <row r="114" spans="1:8" s="578" customFormat="1" ht="12.75">
      <c r="A114" s="548"/>
      <c r="B114" s="548"/>
      <c r="C114" s="548"/>
      <c r="D114" s="575"/>
      <c r="E114" s="630"/>
      <c r="F114" s="576"/>
      <c r="G114" s="576"/>
      <c r="H114" s="577"/>
    </row>
    <row r="115" spans="1:8" s="578" customFormat="1" ht="12.75">
      <c r="A115" s="548"/>
      <c r="B115" s="548"/>
      <c r="C115" s="548"/>
      <c r="D115" s="575"/>
      <c r="E115" s="630"/>
      <c r="F115" s="576"/>
      <c r="G115" s="576"/>
      <c r="H115" s="577"/>
    </row>
    <row r="116" spans="1:8" s="578" customFormat="1" ht="12.75">
      <c r="A116" s="548"/>
      <c r="B116" s="548"/>
      <c r="C116" s="548"/>
      <c r="D116" s="575"/>
      <c r="E116" s="630"/>
      <c r="F116" s="576"/>
      <c r="G116" s="576"/>
      <c r="H116" s="577"/>
    </row>
    <row r="117" spans="1:8" s="578" customFormat="1" ht="12.75">
      <c r="A117" s="548"/>
      <c r="B117" s="548"/>
      <c r="C117" s="548"/>
      <c r="D117" s="575"/>
      <c r="E117" s="630"/>
      <c r="F117" s="576"/>
      <c r="G117" s="576"/>
      <c r="H117" s="577"/>
    </row>
    <row r="118" spans="1:8" s="578" customFormat="1" ht="12.75">
      <c r="A118" s="548"/>
      <c r="B118" s="548"/>
      <c r="C118" s="548"/>
      <c r="D118" s="575"/>
      <c r="E118" s="630"/>
      <c r="F118" s="576"/>
      <c r="G118" s="576"/>
      <c r="H118" s="577"/>
    </row>
    <row r="119" spans="1:8" s="578" customFormat="1" ht="12.75">
      <c r="A119" s="548"/>
      <c r="B119" s="548"/>
      <c r="C119" s="548"/>
      <c r="D119" s="575"/>
      <c r="E119" s="630"/>
      <c r="F119" s="576"/>
      <c r="G119" s="576"/>
      <c r="H119" s="577"/>
    </row>
  </sheetData>
  <mergeCells count="2">
    <mergeCell ref="A1:H1"/>
    <mergeCell ref="A81:E81"/>
  </mergeCells>
  <printOptions/>
  <pageMargins left="0.35433070866141736" right="0.35433070866141736" top="0.5511811023622047" bottom="0.4330708661417323" header="0.4724409448818898" footer="0.2362204724409449"/>
  <pageSetup horizontalDpi="600" verticalDpi="600" orientation="landscape" paperSize="9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D6" sqref="D6"/>
    </sheetView>
  </sheetViews>
  <sheetFormatPr defaultColWidth="9.140625" defaultRowHeight="12.75"/>
  <cols>
    <col min="1" max="1" width="21.8515625" style="865" customWidth="1"/>
    <col min="2" max="2" width="37.140625" style="866" customWidth="1"/>
    <col min="3" max="4" width="31.7109375" style="865" customWidth="1"/>
    <col min="5" max="5" width="10.140625" style="865" customWidth="1"/>
    <col min="6" max="6" width="10.00390625" style="865" customWidth="1"/>
    <col min="7" max="16384" width="9.140625" style="865" customWidth="1"/>
  </cols>
  <sheetData>
    <row r="1" spans="1:8" s="868" customFormat="1" ht="24" customHeight="1">
      <c r="A1" s="870" t="s">
        <v>440</v>
      </c>
      <c r="B1" s="870"/>
      <c r="C1" s="870"/>
      <c r="D1" s="870"/>
      <c r="E1" s="6"/>
      <c r="F1" s="6"/>
      <c r="G1" s="6"/>
      <c r="H1" s="6"/>
    </row>
    <row r="2" spans="1:8" s="868" customFormat="1" ht="24.75" customHeight="1">
      <c r="A2" s="870" t="s">
        <v>441</v>
      </c>
      <c r="B2" s="870"/>
      <c r="C2" s="870"/>
      <c r="D2" s="870"/>
      <c r="E2" s="6"/>
      <c r="F2" s="6"/>
      <c r="G2" s="6"/>
      <c r="H2" s="6"/>
    </row>
    <row r="3" s="868" customFormat="1" ht="12.75">
      <c r="B3" s="867"/>
    </row>
    <row r="4" spans="1:4" s="871" customFormat="1" ht="39.75" customHeight="1">
      <c r="A4" s="872" t="s">
        <v>5</v>
      </c>
      <c r="B4" s="873" t="s">
        <v>442</v>
      </c>
      <c r="C4" s="872" t="s">
        <v>443</v>
      </c>
      <c r="D4" s="872" t="s">
        <v>444</v>
      </c>
    </row>
    <row r="5" spans="1:4" ht="60" customHeight="1">
      <c r="A5" s="874">
        <v>952</v>
      </c>
      <c r="B5" s="875" t="s">
        <v>445</v>
      </c>
      <c r="C5" s="876">
        <v>1674017.48</v>
      </c>
      <c r="D5" s="876">
        <v>458370.08</v>
      </c>
    </row>
    <row r="6" spans="1:4" ht="60" customHeight="1">
      <c r="A6" s="874">
        <v>957</v>
      </c>
      <c r="B6" s="877" t="s">
        <v>446</v>
      </c>
      <c r="C6" s="878">
        <v>13156342.65</v>
      </c>
      <c r="D6" s="876">
        <v>13156342.65</v>
      </c>
    </row>
    <row r="7" spans="1:4" s="869" customFormat="1" ht="27" customHeight="1">
      <c r="A7" s="879" t="s">
        <v>447</v>
      </c>
      <c r="B7" s="880"/>
      <c r="C7" s="881">
        <f>SUM(C5:C6)</f>
        <v>14830360.13</v>
      </c>
      <c r="D7" s="882">
        <f>SUM(D5:D6)</f>
        <v>13614712.73</v>
      </c>
    </row>
    <row r="11" spans="1:4" s="871" customFormat="1" ht="39" customHeight="1">
      <c r="A11" s="872" t="s">
        <v>5</v>
      </c>
      <c r="B11" s="873" t="s">
        <v>442</v>
      </c>
      <c r="C11" s="872" t="s">
        <v>448</v>
      </c>
      <c r="D11" s="872" t="s">
        <v>449</v>
      </c>
    </row>
    <row r="12" spans="1:4" ht="60" customHeight="1">
      <c r="A12" s="883">
        <v>992</v>
      </c>
      <c r="B12" s="877" t="s">
        <v>450</v>
      </c>
      <c r="C12" s="878">
        <v>362166</v>
      </c>
      <c r="D12" s="876">
        <v>154661</v>
      </c>
    </row>
    <row r="13" spans="1:4" s="869" customFormat="1" ht="29.25" customHeight="1">
      <c r="A13" s="879" t="s">
        <v>447</v>
      </c>
      <c r="B13" s="880"/>
      <c r="C13" s="881">
        <f>SUM(C12:C12)</f>
        <v>362166</v>
      </c>
      <c r="D13" s="882">
        <f>SUM(D12)</f>
        <v>154661</v>
      </c>
    </row>
  </sheetData>
  <mergeCells count="4">
    <mergeCell ref="A1:D1"/>
    <mergeCell ref="A2:D2"/>
    <mergeCell ref="A7:B7"/>
    <mergeCell ref="A13:B13"/>
  </mergeCells>
  <printOptions/>
  <pageMargins left="0.75" right="0.75" top="1" bottom="1" header="0.5" footer="0.5"/>
  <pageSetup horizontalDpi="600" verticalDpi="600" orientation="landscape" paperSize="9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5"/>
  <sheetViews>
    <sheetView workbookViewId="0" topLeftCell="A1">
      <selection activeCell="D15" sqref="D15"/>
    </sheetView>
  </sheetViews>
  <sheetFormatPr defaultColWidth="9.140625" defaultRowHeight="12.75"/>
  <cols>
    <col min="1" max="1" width="6.57421875" style="866" customWidth="1"/>
    <col min="2" max="2" width="10.8515625" style="866" customWidth="1"/>
    <col min="3" max="3" width="11.7109375" style="865" customWidth="1"/>
    <col min="4" max="4" width="66.7109375" style="884" customWidth="1"/>
    <col min="5" max="6" width="21.421875" style="885" customWidth="1"/>
    <col min="7" max="16384" width="9.140625" style="884" customWidth="1"/>
  </cols>
  <sheetData>
    <row r="1" spans="1:6" ht="37.5" customHeight="1">
      <c r="A1" s="886" t="s">
        <v>451</v>
      </c>
      <c r="B1" s="886"/>
      <c r="C1" s="886"/>
      <c r="D1" s="886"/>
      <c r="E1" s="886"/>
      <c r="F1" s="886"/>
    </row>
    <row r="2" spans="1:6" s="546" customFormat="1" ht="34.5" customHeight="1">
      <c r="A2" s="562" t="s">
        <v>3</v>
      </c>
      <c r="B2" s="562" t="s">
        <v>4</v>
      </c>
      <c r="C2" s="887" t="s">
        <v>5</v>
      </c>
      <c r="D2" s="887" t="s">
        <v>422</v>
      </c>
      <c r="E2" s="888" t="s">
        <v>423</v>
      </c>
      <c r="F2" s="888" t="s">
        <v>424</v>
      </c>
    </row>
    <row r="3" spans="1:6" ht="18" customHeight="1">
      <c r="A3" s="889" t="s">
        <v>11</v>
      </c>
      <c r="B3" s="890"/>
      <c r="C3" s="891"/>
      <c r="D3" s="892" t="s">
        <v>12</v>
      </c>
      <c r="E3" s="893"/>
      <c r="F3" s="893"/>
    </row>
    <row r="4" spans="1:6" ht="18" customHeight="1">
      <c r="A4" s="894"/>
      <c r="B4" s="895" t="s">
        <v>196</v>
      </c>
      <c r="C4" s="891"/>
      <c r="D4" s="892" t="s">
        <v>452</v>
      </c>
      <c r="E4" s="893"/>
      <c r="F4" s="893"/>
    </row>
    <row r="5" spans="1:6" ht="19.5" customHeight="1">
      <c r="A5" s="896"/>
      <c r="B5" s="897"/>
      <c r="C5" s="898">
        <v>6050</v>
      </c>
      <c r="D5" s="899" t="s">
        <v>199</v>
      </c>
      <c r="E5" s="900"/>
      <c r="F5" s="900"/>
    </row>
    <row r="6" spans="1:6" s="546" customFormat="1" ht="19.5" customHeight="1">
      <c r="A6" s="896"/>
      <c r="B6" s="894"/>
      <c r="C6" s="901"/>
      <c r="D6" s="902" t="s">
        <v>453</v>
      </c>
      <c r="E6" s="903">
        <v>680000</v>
      </c>
      <c r="F6" s="903">
        <v>0</v>
      </c>
    </row>
    <row r="7" spans="1:6" s="546" customFormat="1" ht="24.75" customHeight="1">
      <c r="A7" s="896"/>
      <c r="B7" s="894"/>
      <c r="C7" s="901"/>
      <c r="D7" s="902" t="s">
        <v>454</v>
      </c>
      <c r="E7" s="903">
        <v>594262</v>
      </c>
      <c r="F7" s="903">
        <v>0</v>
      </c>
    </row>
    <row r="8" spans="1:6" s="546" customFormat="1" ht="19.5" customHeight="1">
      <c r="A8" s="896"/>
      <c r="B8" s="894"/>
      <c r="C8" s="901"/>
      <c r="D8" s="902" t="s">
        <v>455</v>
      </c>
      <c r="E8" s="903">
        <v>179340</v>
      </c>
      <c r="F8" s="903">
        <v>0</v>
      </c>
    </row>
    <row r="9" spans="1:6" s="546" customFormat="1" ht="19.5" customHeight="1">
      <c r="A9" s="896"/>
      <c r="B9" s="894"/>
      <c r="C9" s="901"/>
      <c r="D9" s="902" t="s">
        <v>456</v>
      </c>
      <c r="E9" s="903">
        <v>263000</v>
      </c>
      <c r="F9" s="903">
        <v>0</v>
      </c>
    </row>
    <row r="10" spans="1:6" s="546" customFormat="1" ht="17.25" customHeight="1">
      <c r="A10" s="896"/>
      <c r="B10" s="904"/>
      <c r="C10" s="901"/>
      <c r="D10" s="905"/>
      <c r="E10" s="906">
        <f>SUM(E6:E9)</f>
        <v>1716602</v>
      </c>
      <c r="F10" s="906">
        <f>SUM(F4:F9)</f>
        <v>0</v>
      </c>
    </row>
    <row r="11" spans="1:6" s="546" customFormat="1" ht="17.25" customHeight="1">
      <c r="A11" s="907"/>
      <c r="B11" s="908"/>
      <c r="C11" s="901"/>
      <c r="D11" s="905"/>
      <c r="E11" s="595">
        <f>SUM(E10)</f>
        <v>1716602</v>
      </c>
      <c r="F11" s="595">
        <f>SUM(F10)</f>
        <v>0</v>
      </c>
    </row>
    <row r="12" spans="1:6" s="546" customFormat="1" ht="18" customHeight="1">
      <c r="A12" s="562">
        <v>600</v>
      </c>
      <c r="B12" s="909"/>
      <c r="C12" s="910"/>
      <c r="D12" s="911" t="s">
        <v>252</v>
      </c>
      <c r="E12" s="912"/>
      <c r="F12" s="912"/>
    </row>
    <row r="13" spans="1:6" s="546" customFormat="1" ht="18" customHeight="1">
      <c r="A13" s="913"/>
      <c r="B13" s="562">
        <v>60014</v>
      </c>
      <c r="C13" s="910"/>
      <c r="D13" s="911" t="s">
        <v>259</v>
      </c>
      <c r="E13" s="912"/>
      <c r="F13" s="912"/>
    </row>
    <row r="14" spans="1:6" s="546" customFormat="1" ht="33" customHeight="1">
      <c r="A14" s="913"/>
      <c r="B14" s="913"/>
      <c r="C14" s="914">
        <v>6300</v>
      </c>
      <c r="D14" s="902" t="s">
        <v>457</v>
      </c>
      <c r="E14" s="903"/>
      <c r="F14" s="903"/>
    </row>
    <row r="15" spans="1:6" s="546" customFormat="1" ht="78" customHeight="1">
      <c r="A15" s="913"/>
      <c r="B15" s="915"/>
      <c r="C15" s="914"/>
      <c r="D15" s="916" t="s">
        <v>458</v>
      </c>
      <c r="E15" s="903">
        <v>300000</v>
      </c>
      <c r="F15" s="903">
        <v>0</v>
      </c>
    </row>
    <row r="16" spans="1:6" s="546" customFormat="1" ht="18" customHeight="1">
      <c r="A16" s="913"/>
      <c r="B16" s="917"/>
      <c r="C16" s="914"/>
      <c r="D16" s="918"/>
      <c r="E16" s="906">
        <f>SUM(E15)</f>
        <v>300000</v>
      </c>
      <c r="F16" s="906">
        <f>SUM(F15)</f>
        <v>0</v>
      </c>
    </row>
    <row r="17" spans="1:6" s="546" customFormat="1" ht="18" customHeight="1">
      <c r="A17" s="913"/>
      <c r="B17" s="562">
        <v>60016</v>
      </c>
      <c r="C17" s="910"/>
      <c r="D17" s="911" t="s">
        <v>262</v>
      </c>
      <c r="E17" s="912"/>
      <c r="F17" s="912"/>
    </row>
    <row r="18" spans="1:6" s="546" customFormat="1" ht="19.5" customHeight="1">
      <c r="A18" s="913"/>
      <c r="B18" s="913"/>
      <c r="C18" s="914">
        <v>6050</v>
      </c>
      <c r="D18" s="902" t="s">
        <v>199</v>
      </c>
      <c r="E18" s="903"/>
      <c r="F18" s="903"/>
    </row>
    <row r="19" spans="1:6" s="546" customFormat="1" ht="19.5" customHeight="1">
      <c r="A19" s="913"/>
      <c r="B19" s="913"/>
      <c r="C19" s="914"/>
      <c r="D19" s="902" t="s">
        <v>459</v>
      </c>
      <c r="E19" s="903">
        <v>27000</v>
      </c>
      <c r="F19" s="903">
        <v>0</v>
      </c>
    </row>
    <row r="20" spans="1:6" s="546" customFormat="1" ht="29.25" customHeight="1">
      <c r="A20" s="913"/>
      <c r="B20" s="913"/>
      <c r="C20" s="914"/>
      <c r="D20" s="902" t="s">
        <v>460</v>
      </c>
      <c r="E20" s="903">
        <v>23790</v>
      </c>
      <c r="F20" s="903">
        <v>0</v>
      </c>
    </row>
    <row r="21" spans="1:6" s="546" customFormat="1" ht="19.5" customHeight="1">
      <c r="A21" s="915"/>
      <c r="B21" s="915"/>
      <c r="C21" s="914"/>
      <c r="D21" s="902" t="s">
        <v>461</v>
      </c>
      <c r="E21" s="903">
        <v>52000</v>
      </c>
      <c r="F21" s="903">
        <v>29272.68</v>
      </c>
    </row>
    <row r="22" spans="1:6" s="546" customFormat="1" ht="27" customHeight="1">
      <c r="A22" s="919"/>
      <c r="B22" s="920"/>
      <c r="C22" s="914"/>
      <c r="D22" s="902" t="s">
        <v>462</v>
      </c>
      <c r="E22" s="903">
        <v>576762</v>
      </c>
      <c r="F22" s="903">
        <v>183000</v>
      </c>
    </row>
    <row r="23" spans="1:6" s="546" customFormat="1" ht="19.5" customHeight="1">
      <c r="A23" s="913"/>
      <c r="B23" s="921"/>
      <c r="C23" s="914"/>
      <c r="D23" s="902" t="s">
        <v>463</v>
      </c>
      <c r="E23" s="903">
        <v>40000</v>
      </c>
      <c r="F23" s="903">
        <v>0</v>
      </c>
    </row>
    <row r="24" spans="1:6" s="546" customFormat="1" ht="19.5" customHeight="1">
      <c r="A24" s="913"/>
      <c r="B24" s="922"/>
      <c r="C24" s="914"/>
      <c r="D24" s="902" t="s">
        <v>464</v>
      </c>
      <c r="E24" s="903">
        <v>9000</v>
      </c>
      <c r="F24" s="903">
        <v>8928</v>
      </c>
    </row>
    <row r="25" spans="1:6" s="546" customFormat="1" ht="18" customHeight="1">
      <c r="A25" s="913"/>
      <c r="B25" s="923"/>
      <c r="C25" s="914"/>
      <c r="D25" s="918"/>
      <c r="E25" s="906">
        <f>SUM(E19:E24)</f>
        <v>728552</v>
      </c>
      <c r="F25" s="924">
        <f>SUM(F19:F24)</f>
        <v>221200.68</v>
      </c>
    </row>
    <row r="26" spans="1:6" s="546" customFormat="1" ht="18" customHeight="1">
      <c r="A26" s="913"/>
      <c r="B26" s="925">
        <v>60053</v>
      </c>
      <c r="C26" s="926"/>
      <c r="D26" s="911" t="s">
        <v>263</v>
      </c>
      <c r="E26" s="912"/>
      <c r="F26" s="912"/>
    </row>
    <row r="27" spans="1:6" s="546" customFormat="1" ht="44.25" customHeight="1">
      <c r="A27" s="913"/>
      <c r="B27" s="920"/>
      <c r="C27" s="927"/>
      <c r="D27" s="928" t="s">
        <v>465</v>
      </c>
      <c r="E27" s="903">
        <v>17266.66</v>
      </c>
      <c r="F27" s="903">
        <v>0</v>
      </c>
    </row>
    <row r="28" spans="1:6" s="546" customFormat="1" ht="18" customHeight="1">
      <c r="A28" s="904"/>
      <c r="B28" s="929"/>
      <c r="C28" s="930"/>
      <c r="D28" s="931"/>
      <c r="E28" s="906">
        <f>SUM(E27)</f>
        <v>17266.66</v>
      </c>
      <c r="F28" s="906">
        <f>SUM(F27)</f>
        <v>0</v>
      </c>
    </row>
    <row r="29" spans="1:6" s="546" customFormat="1" ht="18" customHeight="1">
      <c r="A29" s="908"/>
      <c r="B29" s="932"/>
      <c r="C29" s="933"/>
      <c r="D29" s="931"/>
      <c r="E29" s="595">
        <f>E28+E25+E16</f>
        <v>1045818.66</v>
      </c>
      <c r="F29" s="934">
        <f>F28+F25</f>
        <v>221200.68</v>
      </c>
    </row>
    <row r="30" spans="1:6" s="546" customFormat="1" ht="18.75" customHeight="1">
      <c r="A30" s="597">
        <v>630</v>
      </c>
      <c r="B30" s="599"/>
      <c r="C30" s="935"/>
      <c r="D30" s="911" t="s">
        <v>266</v>
      </c>
      <c r="E30" s="912"/>
      <c r="F30" s="912"/>
    </row>
    <row r="31" spans="1:6" s="546" customFormat="1" ht="18.75" customHeight="1">
      <c r="A31" s="936"/>
      <c r="B31" s="925">
        <v>63003</v>
      </c>
      <c r="C31" s="887"/>
      <c r="D31" s="911" t="s">
        <v>466</v>
      </c>
      <c r="E31" s="912"/>
      <c r="F31" s="912"/>
    </row>
    <row r="32" spans="1:6" s="546" customFormat="1" ht="38.25" customHeight="1">
      <c r="A32" s="904"/>
      <c r="B32" s="937"/>
      <c r="C32" s="927">
        <v>6610</v>
      </c>
      <c r="D32" s="902" t="s">
        <v>467</v>
      </c>
      <c r="E32" s="903"/>
      <c r="F32" s="903"/>
    </row>
    <row r="33" spans="1:6" s="546" customFormat="1" ht="26.25" customHeight="1">
      <c r="A33" s="904"/>
      <c r="B33" s="929"/>
      <c r="C33" s="927"/>
      <c r="D33" s="928" t="s">
        <v>468</v>
      </c>
      <c r="E33" s="903">
        <v>80000</v>
      </c>
      <c r="F33" s="903">
        <v>0</v>
      </c>
    </row>
    <row r="34" spans="1:6" s="546" customFormat="1" ht="17.25" customHeight="1">
      <c r="A34" s="904"/>
      <c r="B34" s="929"/>
      <c r="C34" s="930"/>
      <c r="D34" s="931"/>
      <c r="E34" s="906">
        <f>SUM(E33)</f>
        <v>80000</v>
      </c>
      <c r="F34" s="906">
        <f>SUM(F33)</f>
        <v>0</v>
      </c>
    </row>
    <row r="35" spans="1:6" s="546" customFormat="1" ht="16.5" customHeight="1">
      <c r="A35" s="908"/>
      <c r="B35" s="932"/>
      <c r="C35" s="933"/>
      <c r="D35" s="931"/>
      <c r="E35" s="595">
        <f>SUM(E34)</f>
        <v>80000</v>
      </c>
      <c r="F35" s="595">
        <f>SUM(F34)</f>
        <v>0</v>
      </c>
    </row>
    <row r="36" spans="1:6" s="546" customFormat="1" ht="18" customHeight="1">
      <c r="A36" s="597">
        <v>700</v>
      </c>
      <c r="B36" s="599"/>
      <c r="C36" s="935"/>
      <c r="D36" s="911" t="s">
        <v>37</v>
      </c>
      <c r="E36" s="912"/>
      <c r="F36" s="912"/>
    </row>
    <row r="37" spans="1:6" s="546" customFormat="1" ht="18" customHeight="1">
      <c r="A37" s="936"/>
      <c r="B37" s="925">
        <v>70005</v>
      </c>
      <c r="C37" s="887"/>
      <c r="D37" s="911" t="s">
        <v>39</v>
      </c>
      <c r="E37" s="912"/>
      <c r="F37" s="912"/>
    </row>
    <row r="38" spans="1:6" s="546" customFormat="1" ht="19.5" customHeight="1">
      <c r="A38" s="904"/>
      <c r="B38" s="937"/>
      <c r="C38" s="927">
        <v>6060</v>
      </c>
      <c r="D38" s="902" t="s">
        <v>281</v>
      </c>
      <c r="E38" s="903"/>
      <c r="F38" s="903"/>
    </row>
    <row r="39" spans="1:6" s="546" customFormat="1" ht="18" customHeight="1">
      <c r="A39" s="904"/>
      <c r="B39" s="929"/>
      <c r="C39" s="927"/>
      <c r="D39" s="928" t="s">
        <v>469</v>
      </c>
      <c r="E39" s="903">
        <v>202000</v>
      </c>
      <c r="F39" s="903">
        <v>37335.86</v>
      </c>
    </row>
    <row r="40" spans="1:6" s="546" customFormat="1" ht="16.5" customHeight="1">
      <c r="A40" s="904"/>
      <c r="B40" s="929"/>
      <c r="C40" s="930"/>
      <c r="D40" s="931"/>
      <c r="E40" s="906">
        <f>SUM(E39)</f>
        <v>202000</v>
      </c>
      <c r="F40" s="906">
        <f>SUM(F39)</f>
        <v>37335.86</v>
      </c>
    </row>
    <row r="41" spans="1:6" s="546" customFormat="1" ht="17.25" customHeight="1">
      <c r="A41" s="908"/>
      <c r="B41" s="932"/>
      <c r="C41" s="933"/>
      <c r="D41" s="931"/>
      <c r="E41" s="595">
        <f>SUM(E40)</f>
        <v>202000</v>
      </c>
      <c r="F41" s="595">
        <f>SUM(F40)</f>
        <v>37335.86</v>
      </c>
    </row>
    <row r="42" spans="1:6" s="546" customFormat="1" ht="18" customHeight="1">
      <c r="A42" s="597">
        <v>710</v>
      </c>
      <c r="B42" s="599"/>
      <c r="C42" s="935"/>
      <c r="D42" s="911" t="s">
        <v>54</v>
      </c>
      <c r="E42" s="912"/>
      <c r="F42" s="912"/>
    </row>
    <row r="43" spans="1:6" s="546" customFormat="1" ht="18" customHeight="1">
      <c r="A43" s="936"/>
      <c r="B43" s="925">
        <v>71095</v>
      </c>
      <c r="C43" s="887"/>
      <c r="D43" s="911" t="s">
        <v>14</v>
      </c>
      <c r="E43" s="912"/>
      <c r="F43" s="912"/>
    </row>
    <row r="44" spans="1:6" s="546" customFormat="1" ht="18" customHeight="1">
      <c r="A44" s="904"/>
      <c r="B44" s="937"/>
      <c r="C44" s="927">
        <v>6060</v>
      </c>
      <c r="D44" s="902" t="s">
        <v>281</v>
      </c>
      <c r="E44" s="903"/>
      <c r="F44" s="903"/>
    </row>
    <row r="45" spans="1:6" s="546" customFormat="1" ht="18" customHeight="1">
      <c r="A45" s="904"/>
      <c r="B45" s="929"/>
      <c r="C45" s="927"/>
      <c r="D45" s="928" t="s">
        <v>470</v>
      </c>
      <c r="E45" s="903">
        <v>20000</v>
      </c>
      <c r="F45" s="903">
        <v>19337</v>
      </c>
    </row>
    <row r="46" spans="1:6" s="546" customFormat="1" ht="18" customHeight="1">
      <c r="A46" s="904"/>
      <c r="B46" s="929"/>
      <c r="C46" s="930"/>
      <c r="D46" s="931"/>
      <c r="E46" s="906">
        <f>SUM(E45)</f>
        <v>20000</v>
      </c>
      <c r="F46" s="906">
        <f>SUM(F45)</f>
        <v>19337</v>
      </c>
    </row>
    <row r="47" spans="1:6" s="546" customFormat="1" ht="17.25" customHeight="1">
      <c r="A47" s="908"/>
      <c r="B47" s="932"/>
      <c r="C47" s="933"/>
      <c r="D47" s="931"/>
      <c r="E47" s="595">
        <f>SUM(E46)</f>
        <v>20000</v>
      </c>
      <c r="F47" s="595">
        <f>SUM(F46)</f>
        <v>19337</v>
      </c>
    </row>
    <row r="48" spans="1:6" s="546" customFormat="1" ht="19.5" customHeight="1">
      <c r="A48" s="561">
        <v>750</v>
      </c>
      <c r="B48" s="562"/>
      <c r="C48" s="887"/>
      <c r="D48" s="911" t="s">
        <v>57</v>
      </c>
      <c r="E48" s="912"/>
      <c r="F48" s="912"/>
    </row>
    <row r="49" spans="1:6" s="546" customFormat="1" ht="18" customHeight="1">
      <c r="A49" s="936"/>
      <c r="B49" s="925">
        <v>75023</v>
      </c>
      <c r="C49" s="887"/>
      <c r="D49" s="911" t="s">
        <v>61</v>
      </c>
      <c r="E49" s="912"/>
      <c r="F49" s="912"/>
    </row>
    <row r="50" spans="1:6" s="546" customFormat="1" ht="18" customHeight="1">
      <c r="A50" s="938"/>
      <c r="B50" s="939"/>
      <c r="C50" s="927">
        <v>6050</v>
      </c>
      <c r="D50" s="902" t="s">
        <v>199</v>
      </c>
      <c r="E50" s="903"/>
      <c r="F50" s="903"/>
    </row>
    <row r="51" spans="1:6" s="546" customFormat="1" ht="19.5" customHeight="1">
      <c r="A51" s="938"/>
      <c r="B51" s="938"/>
      <c r="C51" s="940"/>
      <c r="D51" s="928" t="s">
        <v>471</v>
      </c>
      <c r="E51" s="903">
        <v>20378.88</v>
      </c>
      <c r="F51" s="903">
        <v>0</v>
      </c>
    </row>
    <row r="52" spans="1:6" s="546" customFormat="1" ht="19.5" customHeight="1">
      <c r="A52" s="938"/>
      <c r="B52" s="938"/>
      <c r="C52" s="941"/>
      <c r="D52" s="928" t="s">
        <v>472</v>
      </c>
      <c r="E52" s="903">
        <v>15000</v>
      </c>
      <c r="F52" s="903">
        <v>0</v>
      </c>
    </row>
    <row r="53" spans="1:6" s="546" customFormat="1" ht="18" customHeight="1">
      <c r="A53" s="938"/>
      <c r="B53" s="938"/>
      <c r="C53" s="941"/>
      <c r="D53" s="928" t="s">
        <v>473</v>
      </c>
      <c r="E53" s="903">
        <v>94679.7</v>
      </c>
      <c r="F53" s="903">
        <v>94546.51</v>
      </c>
    </row>
    <row r="54" spans="1:6" s="546" customFormat="1" ht="19.5" customHeight="1">
      <c r="A54" s="938"/>
      <c r="B54" s="942"/>
      <c r="C54" s="943"/>
      <c r="D54" s="931"/>
      <c r="E54" s="906">
        <f>SUM(E51:E53)</f>
        <v>130058.58</v>
      </c>
      <c r="F54" s="924">
        <f>SUM(F51:F53)</f>
        <v>94546.51</v>
      </c>
    </row>
    <row r="55" spans="1:6" s="546" customFormat="1" ht="18" customHeight="1">
      <c r="A55" s="904"/>
      <c r="B55" s="944">
        <v>75095</v>
      </c>
      <c r="C55" s="945"/>
      <c r="D55" s="946" t="s">
        <v>14</v>
      </c>
      <c r="E55" s="903"/>
      <c r="F55" s="903"/>
    </row>
    <row r="56" spans="1:6" s="546" customFormat="1" ht="38.25" customHeight="1">
      <c r="A56" s="904"/>
      <c r="B56" s="937"/>
      <c r="C56" s="927">
        <v>6610</v>
      </c>
      <c r="D56" s="902" t="s">
        <v>467</v>
      </c>
      <c r="E56" s="903"/>
      <c r="F56" s="903"/>
    </row>
    <row r="57" spans="1:6" s="546" customFormat="1" ht="29.25" customHeight="1">
      <c r="A57" s="904"/>
      <c r="B57" s="929"/>
      <c r="C57" s="927"/>
      <c r="D57" s="928" t="s">
        <v>474</v>
      </c>
      <c r="E57" s="903">
        <v>42678.4</v>
      </c>
      <c r="F57" s="903">
        <v>0</v>
      </c>
    </row>
    <row r="58" spans="1:6" s="546" customFormat="1" ht="19.5" customHeight="1">
      <c r="A58" s="904"/>
      <c r="B58" s="929"/>
      <c r="C58" s="930"/>
      <c r="D58" s="931"/>
      <c r="E58" s="906">
        <f>SUM(E57)</f>
        <v>42678.4</v>
      </c>
      <c r="F58" s="906">
        <f>SUM(F57)</f>
        <v>0</v>
      </c>
    </row>
    <row r="59" spans="1:6" s="546" customFormat="1" ht="19.5" customHeight="1">
      <c r="A59" s="908"/>
      <c r="B59" s="932"/>
      <c r="C59" s="933"/>
      <c r="D59" s="931"/>
      <c r="E59" s="595">
        <f>E54+E58</f>
        <v>172736.98</v>
      </c>
      <c r="F59" s="934">
        <f>F54+F58</f>
        <v>94546.51</v>
      </c>
    </row>
    <row r="60" spans="1:6" s="546" customFormat="1" ht="18" customHeight="1">
      <c r="A60" s="597">
        <v>754</v>
      </c>
      <c r="B60" s="599"/>
      <c r="C60" s="935"/>
      <c r="D60" s="911" t="s">
        <v>309</v>
      </c>
      <c r="E60" s="912"/>
      <c r="F60" s="912"/>
    </row>
    <row r="61" spans="1:6" s="546" customFormat="1" ht="18" customHeight="1">
      <c r="A61" s="936"/>
      <c r="B61" s="925">
        <v>75495</v>
      </c>
      <c r="C61" s="887"/>
      <c r="D61" s="911" t="s">
        <v>14</v>
      </c>
      <c r="E61" s="912"/>
      <c r="F61" s="912"/>
    </row>
    <row r="62" spans="1:6" s="546" customFormat="1" ht="18" customHeight="1">
      <c r="A62" s="904"/>
      <c r="B62" s="937"/>
      <c r="C62" s="927">
        <v>6050</v>
      </c>
      <c r="D62" s="902" t="s">
        <v>199</v>
      </c>
      <c r="E62" s="903"/>
      <c r="F62" s="903"/>
    </row>
    <row r="63" spans="1:6" s="546" customFormat="1" ht="18" customHeight="1">
      <c r="A63" s="904"/>
      <c r="B63" s="929"/>
      <c r="C63" s="927"/>
      <c r="D63" s="928" t="s">
        <v>475</v>
      </c>
      <c r="E63" s="903">
        <v>50000</v>
      </c>
      <c r="F63" s="903">
        <v>0</v>
      </c>
    </row>
    <row r="64" spans="1:6" s="546" customFormat="1" ht="18" customHeight="1">
      <c r="A64" s="904"/>
      <c r="B64" s="929"/>
      <c r="C64" s="930"/>
      <c r="D64" s="931"/>
      <c r="E64" s="906">
        <f>SUM(E63)</f>
        <v>50000</v>
      </c>
      <c r="F64" s="906">
        <f>SUM(F63)</f>
        <v>0</v>
      </c>
    </row>
    <row r="65" spans="1:6" s="546" customFormat="1" ht="18" customHeight="1">
      <c r="A65" s="908"/>
      <c r="B65" s="932"/>
      <c r="C65" s="933"/>
      <c r="D65" s="931"/>
      <c r="E65" s="595">
        <f>SUM(E64)</f>
        <v>50000</v>
      </c>
      <c r="F65" s="595">
        <f>SUM(F64)</f>
        <v>0</v>
      </c>
    </row>
    <row r="66" spans="1:6" s="546" customFormat="1" ht="18" customHeight="1">
      <c r="A66" s="597">
        <v>801</v>
      </c>
      <c r="B66" s="599"/>
      <c r="C66" s="935"/>
      <c r="D66" s="911" t="s">
        <v>127</v>
      </c>
      <c r="E66" s="590"/>
      <c r="F66" s="912"/>
    </row>
    <row r="67" spans="1:6" s="546" customFormat="1" ht="19.5" customHeight="1">
      <c r="A67" s="936"/>
      <c r="B67" s="612">
        <v>80101</v>
      </c>
      <c r="C67" s="887"/>
      <c r="D67" s="911" t="s">
        <v>129</v>
      </c>
      <c r="E67" s="590"/>
      <c r="F67" s="912"/>
    </row>
    <row r="68" spans="1:6" s="546" customFormat="1" ht="19.5" customHeight="1">
      <c r="A68" s="904"/>
      <c r="B68" s="923"/>
      <c r="C68" s="914">
        <v>6050</v>
      </c>
      <c r="D68" s="902" t="s">
        <v>476</v>
      </c>
      <c r="E68" s="903">
        <v>742800</v>
      </c>
      <c r="F68" s="903">
        <v>459870.08</v>
      </c>
    </row>
    <row r="69" spans="1:6" s="546" customFormat="1" ht="19.5" customHeight="1">
      <c r="A69" s="904"/>
      <c r="B69" s="923"/>
      <c r="C69" s="914"/>
      <c r="D69" s="918"/>
      <c r="E69" s="906">
        <f>SUM(E68)</f>
        <v>742800</v>
      </c>
      <c r="F69" s="906">
        <f>SUM(F68)</f>
        <v>459870.08</v>
      </c>
    </row>
    <row r="70" spans="1:6" s="546" customFormat="1" ht="18" customHeight="1">
      <c r="A70" s="904"/>
      <c r="B70" s="925">
        <v>80110</v>
      </c>
      <c r="C70" s="887"/>
      <c r="D70" s="911" t="s">
        <v>134</v>
      </c>
      <c r="E70" s="912"/>
      <c r="F70" s="912"/>
    </row>
    <row r="71" spans="1:6" s="546" customFormat="1" ht="19.5" customHeight="1">
      <c r="A71" s="904"/>
      <c r="B71" s="937"/>
      <c r="C71" s="901">
        <v>6068</v>
      </c>
      <c r="D71" s="902" t="s">
        <v>477</v>
      </c>
      <c r="E71" s="903">
        <v>15300</v>
      </c>
      <c r="F71" s="903">
        <v>0</v>
      </c>
    </row>
    <row r="72" spans="1:6" s="546" customFormat="1" ht="18" customHeight="1">
      <c r="A72" s="904"/>
      <c r="B72" s="929"/>
      <c r="C72" s="927">
        <v>6069</v>
      </c>
      <c r="D72" s="902" t="s">
        <v>477</v>
      </c>
      <c r="E72" s="903">
        <v>2700</v>
      </c>
      <c r="F72" s="903">
        <v>0</v>
      </c>
    </row>
    <row r="73" spans="1:6" s="546" customFormat="1" ht="18" customHeight="1">
      <c r="A73" s="904"/>
      <c r="B73" s="929"/>
      <c r="C73" s="947"/>
      <c r="D73" s="931"/>
      <c r="E73" s="906">
        <f>SUM(E71:E72)</f>
        <v>18000</v>
      </c>
      <c r="F73" s="906">
        <f>SUM(F71:F72)</f>
        <v>0</v>
      </c>
    </row>
    <row r="74" spans="1:6" s="546" customFormat="1" ht="19.5" customHeight="1">
      <c r="A74" s="908"/>
      <c r="B74" s="932"/>
      <c r="C74" s="948"/>
      <c r="D74" s="931"/>
      <c r="E74" s="595">
        <f>E73+E69</f>
        <v>760800</v>
      </c>
      <c r="F74" s="595">
        <f>F73+F69</f>
        <v>459870.08</v>
      </c>
    </row>
    <row r="75" spans="1:6" s="546" customFormat="1" ht="19.5" customHeight="1">
      <c r="A75" s="561">
        <v>900</v>
      </c>
      <c r="B75" s="562"/>
      <c r="C75" s="887"/>
      <c r="D75" s="911" t="s">
        <v>478</v>
      </c>
      <c r="E75" s="590"/>
      <c r="F75" s="912"/>
    </row>
    <row r="76" spans="1:6" s="546" customFormat="1" ht="21" customHeight="1">
      <c r="A76" s="936"/>
      <c r="B76" s="612">
        <v>90001</v>
      </c>
      <c r="C76" s="887"/>
      <c r="D76" s="911"/>
      <c r="E76" s="590"/>
      <c r="F76" s="912"/>
    </row>
    <row r="77" spans="1:6" s="546" customFormat="1" ht="19.5" customHeight="1">
      <c r="A77" s="904"/>
      <c r="B77" s="923"/>
      <c r="C77" s="914">
        <v>6060</v>
      </c>
      <c r="D77" s="902" t="s">
        <v>479</v>
      </c>
      <c r="E77" s="903">
        <v>15000</v>
      </c>
      <c r="F77" s="903">
        <v>0</v>
      </c>
    </row>
    <row r="78" spans="1:6" s="546" customFormat="1" ht="19.5" customHeight="1">
      <c r="A78" s="904"/>
      <c r="B78" s="923"/>
      <c r="C78" s="914"/>
      <c r="D78" s="918"/>
      <c r="E78" s="906">
        <f>SUM(E77)</f>
        <v>15000</v>
      </c>
      <c r="F78" s="906">
        <v>0</v>
      </c>
    </row>
    <row r="79" spans="1:6" s="546" customFormat="1" ht="19.5" customHeight="1">
      <c r="A79" s="904"/>
      <c r="B79" s="925">
        <v>90095</v>
      </c>
      <c r="C79" s="887"/>
      <c r="D79" s="911" t="s">
        <v>14</v>
      </c>
      <c r="E79" s="912"/>
      <c r="F79" s="912"/>
    </row>
    <row r="80" spans="1:6" s="546" customFormat="1" ht="19.5" customHeight="1">
      <c r="A80" s="904"/>
      <c r="B80" s="937"/>
      <c r="C80" s="927">
        <v>6050</v>
      </c>
      <c r="D80" s="902" t="s">
        <v>199</v>
      </c>
      <c r="E80" s="903"/>
      <c r="F80" s="903"/>
    </row>
    <row r="81" spans="1:6" s="546" customFormat="1" ht="19.5" customHeight="1">
      <c r="A81" s="904"/>
      <c r="B81" s="929"/>
      <c r="C81" s="927"/>
      <c r="D81" s="928" t="s">
        <v>480</v>
      </c>
      <c r="E81" s="903">
        <v>80000</v>
      </c>
      <c r="F81" s="903">
        <v>0</v>
      </c>
    </row>
    <row r="82" spans="1:6" s="546" customFormat="1" ht="23.25" customHeight="1">
      <c r="A82" s="904"/>
      <c r="B82" s="929"/>
      <c r="C82" s="930"/>
      <c r="D82" s="928" t="s">
        <v>481</v>
      </c>
      <c r="E82" s="903">
        <v>50000</v>
      </c>
      <c r="F82" s="903">
        <v>49825.24</v>
      </c>
    </row>
    <row r="83" spans="1:6" s="546" customFormat="1" ht="28.5" customHeight="1">
      <c r="A83" s="904"/>
      <c r="B83" s="929"/>
      <c r="C83" s="930"/>
      <c r="D83" s="928" t="s">
        <v>482</v>
      </c>
      <c r="E83" s="903">
        <v>5000</v>
      </c>
      <c r="F83" s="903">
        <v>4800.44</v>
      </c>
    </row>
    <row r="84" spans="1:6" s="546" customFormat="1" ht="19.5" customHeight="1">
      <c r="A84" s="904"/>
      <c r="B84" s="929"/>
      <c r="C84" s="930"/>
      <c r="D84" s="928" t="s">
        <v>483</v>
      </c>
      <c r="E84" s="903">
        <v>45000</v>
      </c>
      <c r="F84" s="903">
        <v>0</v>
      </c>
    </row>
    <row r="85" spans="1:6" s="546" customFormat="1" ht="19.5" customHeight="1">
      <c r="A85" s="904"/>
      <c r="B85" s="929"/>
      <c r="C85" s="930"/>
      <c r="D85" s="928" t="s">
        <v>484</v>
      </c>
      <c r="E85" s="903">
        <v>1120000</v>
      </c>
      <c r="F85" s="903">
        <v>0</v>
      </c>
    </row>
    <row r="86" spans="1:6" s="546" customFormat="1" ht="21.75" customHeight="1">
      <c r="A86" s="904"/>
      <c r="B86" s="929"/>
      <c r="C86" s="930"/>
      <c r="D86" s="928" t="s">
        <v>485</v>
      </c>
      <c r="E86" s="903">
        <v>41500</v>
      </c>
      <c r="F86" s="903">
        <v>0</v>
      </c>
    </row>
    <row r="87" spans="1:6" s="546" customFormat="1" ht="28.5" customHeight="1">
      <c r="A87" s="904"/>
      <c r="B87" s="929"/>
      <c r="C87" s="930"/>
      <c r="D87" s="928" t="s">
        <v>486</v>
      </c>
      <c r="E87" s="903">
        <v>11000</v>
      </c>
      <c r="F87" s="903">
        <v>10400.48</v>
      </c>
    </row>
    <row r="88" spans="1:6" s="546" customFormat="1" ht="21" customHeight="1">
      <c r="A88" s="904"/>
      <c r="B88" s="929"/>
      <c r="C88" s="930"/>
      <c r="D88" s="928" t="s">
        <v>487</v>
      </c>
      <c r="E88" s="903">
        <v>57000</v>
      </c>
      <c r="F88" s="903">
        <v>0</v>
      </c>
    </row>
    <row r="89" spans="1:6" s="546" customFormat="1" ht="32.25" customHeight="1">
      <c r="A89" s="904"/>
      <c r="B89" s="929"/>
      <c r="C89" s="930"/>
      <c r="D89" s="928" t="s">
        <v>488</v>
      </c>
      <c r="E89" s="903">
        <v>4030</v>
      </c>
      <c r="F89" s="903">
        <v>0</v>
      </c>
    </row>
    <row r="90" spans="1:6" s="546" customFormat="1" ht="19.5" customHeight="1">
      <c r="A90" s="904"/>
      <c r="B90" s="929"/>
      <c r="C90" s="930"/>
      <c r="D90" s="928" t="s">
        <v>489</v>
      </c>
      <c r="E90" s="903">
        <v>6200</v>
      </c>
      <c r="F90" s="903">
        <v>0</v>
      </c>
    </row>
    <row r="91" spans="1:6" s="546" customFormat="1" ht="19.5" customHeight="1">
      <c r="A91" s="904"/>
      <c r="B91" s="929"/>
      <c r="C91" s="930"/>
      <c r="D91" s="928" t="s">
        <v>490</v>
      </c>
      <c r="E91" s="903">
        <v>24400</v>
      </c>
      <c r="F91" s="903">
        <v>0</v>
      </c>
    </row>
    <row r="92" spans="1:6" s="546" customFormat="1" ht="19.5" customHeight="1">
      <c r="A92" s="904"/>
      <c r="B92" s="929"/>
      <c r="C92" s="930"/>
      <c r="D92" s="928" t="s">
        <v>491</v>
      </c>
      <c r="E92" s="903">
        <v>1857800</v>
      </c>
      <c r="F92" s="903">
        <v>912428.43</v>
      </c>
    </row>
    <row r="93" spans="1:6" s="546" customFormat="1" ht="19.5" customHeight="1">
      <c r="A93" s="904"/>
      <c r="B93" s="929"/>
      <c r="C93" s="930"/>
      <c r="D93" s="928" t="s">
        <v>492</v>
      </c>
      <c r="E93" s="903">
        <v>50000</v>
      </c>
      <c r="F93" s="903">
        <v>0</v>
      </c>
    </row>
    <row r="94" spans="1:6" s="546" customFormat="1" ht="29.25" customHeight="1">
      <c r="A94" s="904"/>
      <c r="B94" s="929"/>
      <c r="C94" s="930"/>
      <c r="D94" s="928" t="s">
        <v>493</v>
      </c>
      <c r="E94" s="903">
        <v>15600</v>
      </c>
      <c r="F94" s="903">
        <v>0</v>
      </c>
    </row>
    <row r="95" spans="1:6" s="546" customFormat="1" ht="19.5" customHeight="1">
      <c r="A95" s="904"/>
      <c r="B95" s="929"/>
      <c r="C95" s="930"/>
      <c r="D95" s="928" t="s">
        <v>494</v>
      </c>
      <c r="E95" s="903">
        <v>54700</v>
      </c>
      <c r="F95" s="903">
        <v>1098</v>
      </c>
    </row>
    <row r="96" spans="1:6" s="546" customFormat="1" ht="20.25" customHeight="1">
      <c r="A96" s="904"/>
      <c r="B96" s="929"/>
      <c r="C96" s="930"/>
      <c r="D96" s="928" t="s">
        <v>495</v>
      </c>
      <c r="E96" s="903">
        <v>1507396</v>
      </c>
      <c r="F96" s="903">
        <v>198501.64</v>
      </c>
    </row>
    <row r="97" spans="1:6" s="546" customFormat="1" ht="23.25" customHeight="1">
      <c r="A97" s="904"/>
      <c r="B97" s="929"/>
      <c r="C97" s="930"/>
      <c r="D97" s="931"/>
      <c r="E97" s="906">
        <f>SUM(E81:E96)</f>
        <v>4929626</v>
      </c>
      <c r="F97" s="924">
        <f>SUM(F81:F96)</f>
        <v>1177054.23</v>
      </c>
    </row>
    <row r="98" spans="1:6" s="546" customFormat="1" ht="22.5" customHeight="1">
      <c r="A98" s="908"/>
      <c r="B98" s="932"/>
      <c r="C98" s="933"/>
      <c r="D98" s="931"/>
      <c r="E98" s="595">
        <f>E97+E78</f>
        <v>4944626</v>
      </c>
      <c r="F98" s="949">
        <f>F97+F78</f>
        <v>1177054.23</v>
      </c>
    </row>
    <row r="99" spans="1:6" s="546" customFormat="1" ht="21" customHeight="1">
      <c r="A99" s="561">
        <v>921</v>
      </c>
      <c r="B99" s="562"/>
      <c r="C99" s="887"/>
      <c r="D99" s="911" t="s">
        <v>403</v>
      </c>
      <c r="E99" s="912"/>
      <c r="F99" s="912"/>
    </row>
    <row r="100" spans="1:6" s="546" customFormat="1" ht="19.5" customHeight="1">
      <c r="A100" s="936"/>
      <c r="B100" s="925">
        <v>92109</v>
      </c>
      <c r="C100" s="887"/>
      <c r="D100" s="911" t="s">
        <v>405</v>
      </c>
      <c r="E100" s="912"/>
      <c r="F100" s="912"/>
    </row>
    <row r="101" spans="1:6" s="546" customFormat="1" ht="19.5" customHeight="1">
      <c r="A101" s="904"/>
      <c r="B101" s="937"/>
      <c r="C101" s="901">
        <v>6050</v>
      </c>
      <c r="D101" s="902" t="s">
        <v>199</v>
      </c>
      <c r="E101" s="903"/>
      <c r="F101" s="903"/>
    </row>
    <row r="102" spans="1:6" s="546" customFormat="1" ht="25.5" customHeight="1">
      <c r="A102" s="904"/>
      <c r="B102" s="929"/>
      <c r="C102" s="901"/>
      <c r="D102" s="902" t="s">
        <v>496</v>
      </c>
      <c r="E102" s="903">
        <v>302500</v>
      </c>
      <c r="F102" s="950">
        <v>2080</v>
      </c>
    </row>
    <row r="103" spans="1:6" s="546" customFormat="1" ht="25.5" customHeight="1">
      <c r="A103" s="904"/>
      <c r="B103" s="929"/>
      <c r="C103" s="901">
        <v>6060</v>
      </c>
      <c r="D103" s="902" t="s">
        <v>496</v>
      </c>
      <c r="E103" s="903">
        <v>215000</v>
      </c>
      <c r="F103" s="903">
        <v>0</v>
      </c>
    </row>
    <row r="104" spans="1:6" s="546" customFormat="1" ht="19.5" customHeight="1">
      <c r="A104" s="904"/>
      <c r="B104" s="929"/>
      <c r="C104" s="901"/>
      <c r="D104" s="918"/>
      <c r="E104" s="906">
        <f>SUM(E102:E103)</f>
        <v>517500</v>
      </c>
      <c r="F104" s="906">
        <f>SUM(F102:F103)</f>
        <v>2080</v>
      </c>
    </row>
    <row r="105" spans="1:6" s="546" customFormat="1" ht="19.5" customHeight="1">
      <c r="A105" s="908"/>
      <c r="B105" s="932"/>
      <c r="C105" s="901"/>
      <c r="D105" s="918"/>
      <c r="E105" s="595">
        <f>SUM(E104)</f>
        <v>517500</v>
      </c>
      <c r="F105" s="595">
        <f>SUM(F104)</f>
        <v>2080</v>
      </c>
    </row>
    <row r="106" spans="1:6" s="546" customFormat="1" ht="19.5" customHeight="1">
      <c r="A106" s="597">
        <v>926</v>
      </c>
      <c r="B106" s="599"/>
      <c r="C106" s="887"/>
      <c r="D106" s="911" t="s">
        <v>178</v>
      </c>
      <c r="E106" s="912"/>
      <c r="F106" s="912"/>
    </row>
    <row r="107" spans="1:6" s="546" customFormat="1" ht="19.5" customHeight="1">
      <c r="A107" s="951"/>
      <c r="B107" s="925">
        <v>92601</v>
      </c>
      <c r="C107" s="887"/>
      <c r="D107" s="911" t="s">
        <v>179</v>
      </c>
      <c r="E107" s="912"/>
      <c r="F107" s="912"/>
    </row>
    <row r="108" spans="1:6" s="546" customFormat="1" ht="19.5" customHeight="1">
      <c r="A108" s="952"/>
      <c r="B108" s="937"/>
      <c r="C108" s="901">
        <v>6050</v>
      </c>
      <c r="D108" s="902" t="s">
        <v>199</v>
      </c>
      <c r="E108" s="903"/>
      <c r="F108" s="903"/>
    </row>
    <row r="109" spans="1:6" s="546" customFormat="1" ht="19.5" customHeight="1">
      <c r="A109" s="952"/>
      <c r="B109" s="929"/>
      <c r="C109" s="901"/>
      <c r="D109" s="902" t="s">
        <v>497</v>
      </c>
      <c r="E109" s="903">
        <v>25610</v>
      </c>
      <c r="F109" s="950">
        <v>24585.75</v>
      </c>
    </row>
    <row r="110" spans="1:6" s="546" customFormat="1" ht="51" customHeight="1">
      <c r="A110" s="952"/>
      <c r="B110" s="929"/>
      <c r="C110" s="901"/>
      <c r="D110" s="902" t="s">
        <v>498</v>
      </c>
      <c r="E110" s="903">
        <v>4270</v>
      </c>
      <c r="F110" s="950">
        <v>4270</v>
      </c>
    </row>
    <row r="111" spans="1:6" s="546" customFormat="1" ht="19.5" customHeight="1">
      <c r="A111" s="952"/>
      <c r="B111" s="929"/>
      <c r="C111" s="901"/>
      <c r="D111" s="902" t="s">
        <v>499</v>
      </c>
      <c r="E111" s="903">
        <v>646726</v>
      </c>
      <c r="F111" s="950">
        <v>628839.32</v>
      </c>
    </row>
    <row r="112" spans="1:6" s="546" customFormat="1" ht="40.5" customHeight="1">
      <c r="A112" s="952"/>
      <c r="B112" s="929"/>
      <c r="C112" s="901"/>
      <c r="D112" s="902" t="s">
        <v>500</v>
      </c>
      <c r="E112" s="903">
        <v>1361610</v>
      </c>
      <c r="F112" s="950">
        <v>45610</v>
      </c>
    </row>
    <row r="113" spans="1:6" s="546" customFormat="1" ht="19.5" customHeight="1">
      <c r="A113" s="952"/>
      <c r="B113" s="929"/>
      <c r="C113" s="901"/>
      <c r="D113" s="918"/>
      <c r="E113" s="906">
        <f>SUM(E109:E112)</f>
        <v>2038216</v>
      </c>
      <c r="F113" s="924">
        <f>SUM(F109:F112)</f>
        <v>703305.07</v>
      </c>
    </row>
    <row r="114" spans="1:6" s="546" customFormat="1" ht="19.5" customHeight="1">
      <c r="A114" s="953"/>
      <c r="B114" s="932"/>
      <c r="C114" s="901"/>
      <c r="D114" s="918"/>
      <c r="E114" s="934">
        <f>SUM(E113)</f>
        <v>2038216</v>
      </c>
      <c r="F114" s="934">
        <f>SUM(F113)</f>
        <v>703305.07</v>
      </c>
    </row>
    <row r="115" spans="1:6" s="546" customFormat="1" ht="19.5" customHeight="1">
      <c r="A115" s="909"/>
      <c r="B115" s="909"/>
      <c r="C115" s="910"/>
      <c r="D115" s="918"/>
      <c r="E115" s="934">
        <f>E114+E105+E98+E74+E65+E59+E47+E41+E35+E29+E11</f>
        <v>11548299.64</v>
      </c>
      <c r="F115" s="934">
        <f>F114+F105+F98+F74+F65+F59+F47+F41+F35+F29+F11</f>
        <v>2714729.4299999997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4">
      <selection activeCell="D12" sqref="D12"/>
    </sheetView>
  </sheetViews>
  <sheetFormatPr defaultColWidth="9.140625" defaultRowHeight="12.75"/>
  <cols>
    <col min="1" max="1" width="6.57421875" style="0" customWidth="1"/>
    <col min="2" max="2" width="10.28125" style="0" customWidth="1"/>
    <col min="3" max="3" width="11.140625" style="0" customWidth="1"/>
    <col min="4" max="4" width="35.57421875" style="0" customWidth="1"/>
    <col min="5" max="6" width="12.140625" style="885" customWidth="1"/>
    <col min="7" max="7" width="12.140625" style="865" customWidth="1"/>
  </cols>
  <sheetData>
    <row r="1" spans="1:7" s="954" customFormat="1" ht="18.75" customHeight="1">
      <c r="A1" s="955" t="s">
        <v>501</v>
      </c>
      <c r="B1" s="955"/>
      <c r="C1" s="955"/>
      <c r="D1" s="955"/>
      <c r="E1" s="955"/>
      <c r="F1" s="955"/>
      <c r="G1" s="955"/>
    </row>
    <row r="2" spans="1:7" s="954" customFormat="1" ht="42.75" customHeight="1">
      <c r="A2" s="956" t="s">
        <v>502</v>
      </c>
      <c r="B2" s="956"/>
      <c r="C2" s="956"/>
      <c r="D2" s="956"/>
      <c r="E2" s="956"/>
      <c r="F2" s="956"/>
      <c r="G2" s="956"/>
    </row>
    <row r="3" spans="1:7" s="954" customFormat="1" ht="18" customHeight="1">
      <c r="A3" s="957"/>
      <c r="B3" s="957"/>
      <c r="C3" s="958"/>
      <c r="D3" s="959"/>
      <c r="E3" s="960"/>
      <c r="F3" s="961"/>
      <c r="G3" s="962"/>
    </row>
    <row r="4" spans="1:7" s="963" customFormat="1" ht="24" customHeight="1">
      <c r="A4" s="964" t="s">
        <v>3</v>
      </c>
      <c r="B4" s="965" t="s">
        <v>4</v>
      </c>
      <c r="C4" s="966" t="s">
        <v>5</v>
      </c>
      <c r="D4" s="966" t="s">
        <v>422</v>
      </c>
      <c r="E4" s="967" t="s">
        <v>423</v>
      </c>
      <c r="F4" s="888" t="s">
        <v>424</v>
      </c>
      <c r="G4" s="887" t="s">
        <v>503</v>
      </c>
    </row>
    <row r="5" spans="1:7" s="963" customFormat="1" ht="19.5" customHeight="1">
      <c r="A5" s="968">
        <v>600</v>
      </c>
      <c r="B5" s="969"/>
      <c r="C5" s="969"/>
      <c r="D5" s="970" t="s">
        <v>252</v>
      </c>
      <c r="E5" s="971"/>
      <c r="F5" s="585"/>
      <c r="G5" s="972"/>
    </row>
    <row r="6" spans="1:7" s="963" customFormat="1" ht="19.5" customHeight="1">
      <c r="A6" s="973"/>
      <c r="B6" s="974">
        <v>60004</v>
      </c>
      <c r="C6" s="975"/>
      <c r="D6" s="976" t="s">
        <v>254</v>
      </c>
      <c r="E6" s="977"/>
      <c r="F6" s="565"/>
      <c r="G6" s="972"/>
    </row>
    <row r="7" spans="1:7" s="963" customFormat="1" ht="57" customHeight="1">
      <c r="A7" s="978"/>
      <c r="B7" s="979"/>
      <c r="C7" s="980">
        <v>2310</v>
      </c>
      <c r="D7" s="981" t="s">
        <v>256</v>
      </c>
      <c r="E7" s="982">
        <v>262438</v>
      </c>
      <c r="F7" s="984">
        <v>138887.39</v>
      </c>
      <c r="G7" s="986" t="s">
        <v>504</v>
      </c>
    </row>
    <row r="8" spans="1:7" s="963" customFormat="1" ht="22.5" customHeight="1">
      <c r="A8" s="978"/>
      <c r="B8" s="979"/>
      <c r="C8" s="988"/>
      <c r="D8" s="989" t="s">
        <v>505</v>
      </c>
      <c r="E8" s="983"/>
      <c r="F8" s="985"/>
      <c r="G8" s="987"/>
    </row>
    <row r="9" spans="1:7" s="963" customFormat="1" ht="19.5" customHeight="1">
      <c r="A9" s="978"/>
      <c r="B9" s="990"/>
      <c r="C9" s="991"/>
      <c r="D9" s="992"/>
      <c r="E9" s="993">
        <f>SUM(E7:E7)</f>
        <v>262438</v>
      </c>
      <c r="F9" s="994">
        <f>SUM(F7)</f>
        <v>138887.39</v>
      </c>
      <c r="G9" s="995"/>
    </row>
    <row r="10" spans="1:7" s="963" customFormat="1" ht="19.5" customHeight="1">
      <c r="A10" s="996"/>
      <c r="B10" s="974">
        <v>60014</v>
      </c>
      <c r="C10" s="974"/>
      <c r="D10" s="997" t="s">
        <v>259</v>
      </c>
      <c r="E10" s="998"/>
      <c r="F10" s="999"/>
      <c r="G10" s="972"/>
    </row>
    <row r="11" spans="1:7" s="963" customFormat="1" ht="30" customHeight="1">
      <c r="A11" s="996"/>
      <c r="B11" s="1000"/>
      <c r="C11" s="1001">
        <v>6300</v>
      </c>
      <c r="D11" s="1002" t="s">
        <v>199</v>
      </c>
      <c r="E11" s="1003">
        <v>300000</v>
      </c>
      <c r="F11" s="1006">
        <v>0</v>
      </c>
      <c r="G11" s="972"/>
    </row>
    <row r="12" spans="1:7" s="963" customFormat="1" ht="160.5" customHeight="1">
      <c r="A12" s="996"/>
      <c r="B12" s="1000"/>
      <c r="C12" s="1008"/>
      <c r="D12" s="1009" t="s">
        <v>458</v>
      </c>
      <c r="E12" s="1004"/>
      <c r="F12" s="1007"/>
      <c r="G12" s="972"/>
    </row>
    <row r="13" spans="1:7" s="963" customFormat="1" ht="19.5" customHeight="1">
      <c r="A13" s="1010"/>
      <c r="B13" s="1011"/>
      <c r="C13" s="995"/>
      <c r="D13" s="1012"/>
      <c r="E13" s="993">
        <f>SUM(E11)</f>
        <v>300000</v>
      </c>
      <c r="F13" s="994">
        <f>SUM(F11)</f>
        <v>0</v>
      </c>
      <c r="G13" s="995"/>
    </row>
    <row r="14" spans="1:7" s="963" customFormat="1" ht="19.5" customHeight="1">
      <c r="A14" s="973"/>
      <c r="B14" s="974">
        <v>60053</v>
      </c>
      <c r="C14" s="974"/>
      <c r="D14" s="976" t="s">
        <v>506</v>
      </c>
      <c r="E14" s="998"/>
      <c r="F14" s="999"/>
      <c r="G14" s="972"/>
    </row>
    <row r="15" spans="1:7" s="963" customFormat="1" ht="63.75" customHeight="1">
      <c r="A15" s="973"/>
      <c r="B15" s="1000"/>
      <c r="C15" s="1013">
        <v>2710</v>
      </c>
      <c r="D15" s="1014" t="s">
        <v>507</v>
      </c>
      <c r="E15" s="1015">
        <v>18000</v>
      </c>
      <c r="F15" s="1016">
        <v>0</v>
      </c>
      <c r="G15" s="1017"/>
    </row>
    <row r="16" spans="1:7" s="963" customFormat="1" ht="76.5" customHeight="1">
      <c r="A16" s="1018"/>
      <c r="B16" s="635"/>
      <c r="C16" s="1019">
        <v>6300</v>
      </c>
      <c r="D16" s="1002" t="s">
        <v>508</v>
      </c>
      <c r="E16" s="1020">
        <v>17266.66</v>
      </c>
      <c r="F16" s="1006">
        <v>0</v>
      </c>
      <c r="G16" s="986"/>
    </row>
    <row r="17" spans="1:7" s="963" customFormat="1" ht="63.75" customHeight="1">
      <c r="A17" s="1018"/>
      <c r="B17" s="635"/>
      <c r="C17" s="1022"/>
      <c r="D17" s="1023" t="s">
        <v>509</v>
      </c>
      <c r="E17" s="1021"/>
      <c r="F17" s="1007"/>
      <c r="G17" s="987"/>
    </row>
    <row r="18" spans="1:7" s="963" customFormat="1" ht="17.25" customHeight="1">
      <c r="A18" s="1024"/>
      <c r="B18" s="1025"/>
      <c r="C18" s="1026"/>
      <c r="D18" s="1027"/>
      <c r="E18" s="1028">
        <f>SUM(E15:E16)</f>
        <v>35266.66</v>
      </c>
      <c r="F18" s="1028">
        <f>SUM(F15:F16)</f>
        <v>0</v>
      </c>
      <c r="G18" s="995"/>
    </row>
    <row r="19" spans="1:7" s="963" customFormat="1" ht="20.25" customHeight="1">
      <c r="A19" s="1029"/>
      <c r="B19" s="1029"/>
      <c r="C19" s="991"/>
      <c r="D19" s="1030"/>
      <c r="E19" s="1031">
        <f>E18+E9+E13</f>
        <v>597704.66</v>
      </c>
      <c r="F19" s="595">
        <f>F18+F13+F9</f>
        <v>138887.39</v>
      </c>
      <c r="G19" s="995"/>
    </row>
    <row r="20" spans="1:7" s="963" customFormat="1" ht="12.75">
      <c r="A20" s="1032">
        <v>630</v>
      </c>
      <c r="B20" s="1033"/>
      <c r="C20" s="1034"/>
      <c r="D20" s="1035" t="s">
        <v>266</v>
      </c>
      <c r="E20" s="1036"/>
      <c r="F20" s="585"/>
      <c r="G20" s="972"/>
    </row>
    <row r="21" spans="1:7" s="963" customFormat="1" ht="25.5" customHeight="1">
      <c r="A21" s="1037"/>
      <c r="B21" s="974">
        <v>63003</v>
      </c>
      <c r="C21" s="974"/>
      <c r="D21" s="997" t="s">
        <v>466</v>
      </c>
      <c r="E21" s="977"/>
      <c r="F21" s="1038"/>
      <c r="G21" s="972"/>
    </row>
    <row r="22" spans="1:7" s="963" customFormat="1" ht="72" customHeight="1">
      <c r="A22" s="988"/>
      <c r="B22" s="990"/>
      <c r="C22" s="980">
        <v>6610</v>
      </c>
      <c r="D22" s="1039" t="s">
        <v>467</v>
      </c>
      <c r="E22" s="982">
        <v>80000</v>
      </c>
      <c r="F22" s="984">
        <v>0</v>
      </c>
      <c r="G22" s="986"/>
    </row>
    <row r="23" spans="1:7" s="963" customFormat="1" ht="43.5" customHeight="1">
      <c r="A23" s="1040"/>
      <c r="B23" s="1041"/>
      <c r="C23" s="1042"/>
      <c r="D23" s="1024" t="s">
        <v>510</v>
      </c>
      <c r="E23" s="983"/>
      <c r="F23" s="985"/>
      <c r="G23" s="987"/>
    </row>
    <row r="24" spans="1:7" s="963" customFormat="1" ht="19.5" customHeight="1">
      <c r="A24" s="1042"/>
      <c r="B24" s="1043"/>
      <c r="C24" s="965"/>
      <c r="D24" s="1012"/>
      <c r="E24" s="1028">
        <f>SUM(E22)</f>
        <v>80000</v>
      </c>
      <c r="F24" s="1044">
        <v>0</v>
      </c>
      <c r="G24" s="995"/>
    </row>
    <row r="25" spans="1:7" s="963" customFormat="1" ht="19.5" customHeight="1">
      <c r="A25" s="1045"/>
      <c r="B25" s="991"/>
      <c r="C25" s="1029"/>
      <c r="D25" s="1030"/>
      <c r="E25" s="1031">
        <f>E24</f>
        <v>80000</v>
      </c>
      <c r="F25" s="949">
        <f>SUM(F24)</f>
        <v>0</v>
      </c>
      <c r="G25" s="995"/>
    </row>
    <row r="26" spans="1:7" s="963" customFormat="1" ht="19.5" customHeight="1">
      <c r="A26" s="968">
        <v>750</v>
      </c>
      <c r="B26" s="1046"/>
      <c r="C26" s="1046"/>
      <c r="D26" s="970" t="s">
        <v>57</v>
      </c>
      <c r="E26" s="1047"/>
      <c r="F26" s="585"/>
      <c r="G26" s="972"/>
    </row>
    <row r="27" spans="1:7" s="963" customFormat="1" ht="19.5" customHeight="1">
      <c r="A27" s="1048"/>
      <c r="B27" s="1049">
        <v>75095</v>
      </c>
      <c r="C27" s="1049"/>
      <c r="D27" s="1050" t="s">
        <v>14</v>
      </c>
      <c r="E27" s="1051"/>
      <c r="F27" s="585"/>
      <c r="G27" s="972"/>
    </row>
    <row r="28" spans="1:7" s="963" customFormat="1" ht="60.75" customHeight="1">
      <c r="A28" s="988"/>
      <c r="B28" s="979"/>
      <c r="C28" s="1017">
        <v>2310</v>
      </c>
      <c r="D28" s="1052" t="s">
        <v>256</v>
      </c>
      <c r="E28" s="1053">
        <v>499.95</v>
      </c>
      <c r="F28" s="1006">
        <v>0</v>
      </c>
      <c r="G28" s="986"/>
    </row>
    <row r="29" spans="1:7" s="963" customFormat="1" ht="51" customHeight="1">
      <c r="A29" s="988"/>
      <c r="B29" s="979"/>
      <c r="C29" s="1055"/>
      <c r="D29" s="1056" t="s">
        <v>511</v>
      </c>
      <c r="E29" s="1054"/>
      <c r="F29" s="1007"/>
      <c r="G29" s="987"/>
    </row>
    <row r="30" spans="1:7" s="963" customFormat="1" ht="63.75" customHeight="1">
      <c r="A30" s="988"/>
      <c r="B30" s="979"/>
      <c r="C30" s="1017">
        <v>6610</v>
      </c>
      <c r="D30" s="1057" t="s">
        <v>467</v>
      </c>
      <c r="E30" s="1058">
        <v>42678.4</v>
      </c>
      <c r="F30" s="984">
        <v>0</v>
      </c>
      <c r="G30" s="986"/>
    </row>
    <row r="31" spans="1:7" s="963" customFormat="1" ht="51" customHeight="1">
      <c r="A31" s="1040"/>
      <c r="B31" s="1041"/>
      <c r="C31" s="1025"/>
      <c r="D31" s="1024" t="s">
        <v>511</v>
      </c>
      <c r="E31" s="1059"/>
      <c r="F31" s="985"/>
      <c r="G31" s="987"/>
    </row>
    <row r="32" spans="1:7" s="963" customFormat="1" ht="19.5" customHeight="1">
      <c r="A32" s="1060"/>
      <c r="B32" s="1061"/>
      <c r="C32" s="1062"/>
      <c r="D32" s="1063"/>
      <c r="E32" s="993">
        <f>SUM(E28:E30)</f>
        <v>43178.35</v>
      </c>
      <c r="F32" s="994">
        <f>SUM(F28:F30)</f>
        <v>0</v>
      </c>
      <c r="G32" s="995"/>
    </row>
    <row r="33" spans="1:7" s="963" customFormat="1" ht="19.5" customHeight="1">
      <c r="A33" s="1064"/>
      <c r="B33" s="1029"/>
      <c r="C33" s="1029"/>
      <c r="D33" s="992"/>
      <c r="E33" s="1065">
        <f>E32</f>
        <v>43178.35</v>
      </c>
      <c r="F33" s="1066">
        <f>SUM(F32)</f>
        <v>0</v>
      </c>
      <c r="G33" s="995"/>
    </row>
    <row r="34" spans="1:7" s="963" customFormat="1" ht="25.5" customHeight="1">
      <c r="A34" s="1067">
        <v>754</v>
      </c>
      <c r="B34" s="1068"/>
      <c r="C34" s="1068"/>
      <c r="D34" s="1069" t="s">
        <v>309</v>
      </c>
      <c r="E34" s="1070"/>
      <c r="F34" s="585"/>
      <c r="G34" s="972"/>
    </row>
    <row r="35" spans="1:7" s="963" customFormat="1" ht="17.25" customHeight="1">
      <c r="A35" s="1071"/>
      <c r="B35" s="1072">
        <v>75404</v>
      </c>
      <c r="C35" s="1072"/>
      <c r="D35" s="1073" t="s">
        <v>512</v>
      </c>
      <c r="E35" s="1070"/>
      <c r="F35" s="585"/>
      <c r="G35" s="972"/>
    </row>
    <row r="36" spans="1:7" s="963" customFormat="1" ht="21.75" customHeight="1">
      <c r="A36" s="1071"/>
      <c r="B36" s="1074"/>
      <c r="C36" s="1075">
        <v>3000</v>
      </c>
      <c r="D36" s="1076" t="s">
        <v>513</v>
      </c>
      <c r="E36" s="1070">
        <v>6500</v>
      </c>
      <c r="F36" s="1077">
        <v>0</v>
      </c>
      <c r="G36" s="972"/>
    </row>
    <row r="37" spans="1:7" s="963" customFormat="1" ht="19.5" customHeight="1">
      <c r="A37" s="1071"/>
      <c r="B37" s="1078"/>
      <c r="C37" s="991"/>
      <c r="D37" s="992"/>
      <c r="E37" s="1079">
        <f>SUM(E36:E36)</f>
        <v>6500</v>
      </c>
      <c r="F37" s="906">
        <f>SUM(F36)</f>
        <v>0</v>
      </c>
      <c r="G37" s="995"/>
    </row>
    <row r="38" spans="1:7" s="963" customFormat="1" ht="19.5" customHeight="1">
      <c r="A38" s="1080"/>
      <c r="B38" s="1081">
        <v>75421</v>
      </c>
      <c r="C38" s="1072"/>
      <c r="D38" s="1073" t="s">
        <v>334</v>
      </c>
      <c r="E38" s="1082"/>
      <c r="F38" s="585"/>
      <c r="G38" s="972"/>
    </row>
    <row r="39" spans="1:7" s="963" customFormat="1" ht="63.75" customHeight="1">
      <c r="A39" s="1085"/>
      <c r="B39" s="1071"/>
      <c r="C39" s="969">
        <v>2710</v>
      </c>
      <c r="D39" s="1014" t="s">
        <v>507</v>
      </c>
      <c r="E39" s="1087">
        <v>9450</v>
      </c>
      <c r="F39" s="984">
        <v>9450</v>
      </c>
      <c r="G39" s="986" t="s">
        <v>514</v>
      </c>
    </row>
    <row r="40" spans="1:7" s="963" customFormat="1" ht="21" customHeight="1">
      <c r="A40" s="1085"/>
      <c r="B40" s="1071"/>
      <c r="C40" s="1089"/>
      <c r="D40" s="1090" t="s">
        <v>515</v>
      </c>
      <c r="E40" s="1088"/>
      <c r="F40" s="985"/>
      <c r="G40" s="987"/>
    </row>
    <row r="41" spans="1:7" s="963" customFormat="1" ht="19.5" customHeight="1">
      <c r="A41" s="1085"/>
      <c r="B41" s="1083"/>
      <c r="C41" s="1091"/>
      <c r="D41" s="1027"/>
      <c r="E41" s="1092">
        <f>SUM(E39:E39)</f>
        <v>9450</v>
      </c>
      <c r="F41" s="994">
        <f>SUM(F39:F39)</f>
        <v>9450</v>
      </c>
      <c r="G41" s="995"/>
    </row>
    <row r="42" spans="1:7" s="963" customFormat="1" ht="18.75" customHeight="1">
      <c r="A42" s="1085"/>
      <c r="B42" s="1094">
        <v>75495</v>
      </c>
      <c r="C42" s="1089"/>
      <c r="D42" s="1095" t="s">
        <v>14</v>
      </c>
      <c r="E42" s="1096"/>
      <c r="F42" s="1005"/>
      <c r="G42" s="1093"/>
    </row>
    <row r="43" spans="1:7" s="963" customFormat="1" ht="63.75" customHeight="1">
      <c r="A43" s="1085"/>
      <c r="B43" s="1085"/>
      <c r="C43" s="1089">
        <v>2710</v>
      </c>
      <c r="D43" s="1014" t="s">
        <v>507</v>
      </c>
      <c r="E43" s="1096">
        <v>6000</v>
      </c>
      <c r="F43" s="1005">
        <v>6000</v>
      </c>
      <c r="G43" s="972" t="s">
        <v>514</v>
      </c>
    </row>
    <row r="44" spans="1:7" s="963" customFormat="1" ht="17.25" customHeight="1">
      <c r="A44" s="1084"/>
      <c r="B44" s="1084"/>
      <c r="C44" s="1097"/>
      <c r="D44" s="663"/>
      <c r="E44" s="1098">
        <f>SUM(E43)</f>
        <v>6000</v>
      </c>
      <c r="F44" s="994">
        <f>SUM(F43)</f>
        <v>6000</v>
      </c>
      <c r="G44" s="995"/>
    </row>
    <row r="45" spans="1:7" s="963" customFormat="1" ht="18.75" customHeight="1">
      <c r="A45" s="966"/>
      <c r="B45" s="966"/>
      <c r="C45" s="965"/>
      <c r="D45" s="1099"/>
      <c r="E45" s="1065">
        <f>E41+E37+E44</f>
        <v>21950</v>
      </c>
      <c r="F45" s="934">
        <f>F44+F41+F37</f>
        <v>15450</v>
      </c>
      <c r="G45" s="995"/>
    </row>
    <row r="46" spans="1:7" s="963" customFormat="1" ht="16.5" customHeight="1">
      <c r="A46" s="1100">
        <v>801</v>
      </c>
      <c r="B46" s="1068"/>
      <c r="C46" s="1101"/>
      <c r="D46" s="1069" t="s">
        <v>127</v>
      </c>
      <c r="E46" s="1086"/>
      <c r="F46" s="1102"/>
      <c r="G46" s="972"/>
    </row>
    <row r="47" spans="1:7" s="963" customFormat="1" ht="17.25" customHeight="1">
      <c r="A47" s="1103"/>
      <c r="B47" s="1104">
        <v>80104</v>
      </c>
      <c r="C47" s="1074"/>
      <c r="D47" s="1105" t="s">
        <v>131</v>
      </c>
      <c r="E47" s="1106"/>
      <c r="F47" s="999"/>
      <c r="G47" s="972"/>
    </row>
    <row r="48" spans="1:7" s="963" customFormat="1" ht="47.25" customHeight="1">
      <c r="A48" s="1103"/>
      <c r="B48" s="1048"/>
      <c r="C48" s="1075">
        <v>2310</v>
      </c>
      <c r="D48" s="1107" t="s">
        <v>516</v>
      </c>
      <c r="E48" s="1086">
        <v>5500</v>
      </c>
      <c r="F48" s="1108">
        <v>0</v>
      </c>
      <c r="G48" s="972"/>
    </row>
    <row r="49" spans="1:7" s="963" customFormat="1" ht="67.5" customHeight="1">
      <c r="A49" s="1103"/>
      <c r="B49" s="1048"/>
      <c r="C49" s="1075">
        <v>2540</v>
      </c>
      <c r="D49" s="1107" t="s">
        <v>517</v>
      </c>
      <c r="E49" s="1086">
        <v>182445</v>
      </c>
      <c r="F49" s="1108">
        <v>92893.9</v>
      </c>
      <c r="G49" s="972" t="s">
        <v>518</v>
      </c>
    </row>
    <row r="50" spans="1:7" s="963" customFormat="1" ht="17.25" customHeight="1">
      <c r="A50" s="1103"/>
      <c r="B50" s="1109"/>
      <c r="C50" s="1110"/>
      <c r="D50" s="992"/>
      <c r="E50" s="1079">
        <f>SUM(E48:E49)</f>
        <v>187945</v>
      </c>
      <c r="F50" s="924">
        <f>SUM(F48:F49)</f>
        <v>92893.9</v>
      </c>
      <c r="G50" s="995"/>
    </row>
    <row r="51" spans="1:7" s="963" customFormat="1" ht="17.25" customHeight="1">
      <c r="A51" s="1103"/>
      <c r="B51" s="1072">
        <v>80130</v>
      </c>
      <c r="C51" s="1072"/>
      <c r="D51" s="1073" t="s">
        <v>361</v>
      </c>
      <c r="E51" s="1051"/>
      <c r="F51" s="585"/>
      <c r="G51" s="972"/>
    </row>
    <row r="52" spans="1:7" s="963" customFormat="1" ht="63.75" customHeight="1">
      <c r="A52" s="1103"/>
      <c r="B52" s="1048"/>
      <c r="C52" s="1075">
        <v>2710</v>
      </c>
      <c r="D52" s="1014" t="s">
        <v>507</v>
      </c>
      <c r="E52" s="1070">
        <v>2000</v>
      </c>
      <c r="F52" s="1077">
        <v>2000</v>
      </c>
      <c r="G52" s="972" t="s">
        <v>514</v>
      </c>
    </row>
    <row r="53" spans="1:7" s="963" customFormat="1" ht="15.75" customHeight="1">
      <c r="A53" s="1103"/>
      <c r="B53" s="1109"/>
      <c r="C53" s="1110"/>
      <c r="D53" s="992"/>
      <c r="E53" s="1079">
        <f>SUM(E52:E52)</f>
        <v>2000</v>
      </c>
      <c r="F53" s="924">
        <f>SUM(F52)</f>
        <v>2000</v>
      </c>
      <c r="G53" s="995"/>
    </row>
    <row r="54" spans="1:7" s="963" customFormat="1" ht="12.75">
      <c r="A54" s="1103"/>
      <c r="B54" s="1072">
        <v>80195</v>
      </c>
      <c r="C54" s="1072"/>
      <c r="D54" s="1073" t="s">
        <v>14</v>
      </c>
      <c r="E54" s="1051"/>
      <c r="F54" s="585"/>
      <c r="G54" s="972"/>
    </row>
    <row r="55" spans="1:7" s="963" customFormat="1" ht="51" customHeight="1">
      <c r="A55" s="1103"/>
      <c r="B55" s="1048"/>
      <c r="C55" s="1075">
        <v>2310</v>
      </c>
      <c r="D55" s="1107" t="s">
        <v>516</v>
      </c>
      <c r="E55" s="1070">
        <v>3000</v>
      </c>
      <c r="F55" s="1077">
        <v>0</v>
      </c>
      <c r="G55" s="972"/>
    </row>
    <row r="56" spans="1:7" s="963" customFormat="1" ht="18.75" customHeight="1">
      <c r="A56" s="1103"/>
      <c r="B56" s="1109"/>
      <c r="C56" s="1110"/>
      <c r="D56" s="992"/>
      <c r="E56" s="1079">
        <f>SUM(E55:E55)</f>
        <v>3000</v>
      </c>
      <c r="F56" s="906">
        <f>SUM(F55)</f>
        <v>0</v>
      </c>
      <c r="G56" s="995"/>
    </row>
    <row r="57" spans="1:7" s="963" customFormat="1" ht="18" customHeight="1">
      <c r="A57" s="964"/>
      <c r="B57" s="1111"/>
      <c r="C57" s="1112"/>
      <c r="D57" s="1030"/>
      <c r="E57" s="1031">
        <f>E56+E50+E53</f>
        <v>192945</v>
      </c>
      <c r="F57" s="934">
        <f>+F50+F53+F56</f>
        <v>94893.9</v>
      </c>
      <c r="G57" s="995"/>
    </row>
    <row r="58" spans="1:7" s="963" customFormat="1" ht="12.75">
      <c r="A58" s="1067">
        <v>851</v>
      </c>
      <c r="B58" s="1068"/>
      <c r="C58" s="1068"/>
      <c r="D58" s="1069" t="s">
        <v>137</v>
      </c>
      <c r="E58" s="1070"/>
      <c r="F58" s="565"/>
      <c r="G58" s="972"/>
    </row>
    <row r="59" spans="1:7" s="963" customFormat="1" ht="12.75">
      <c r="A59" s="1080"/>
      <c r="B59" s="1072">
        <v>85153</v>
      </c>
      <c r="C59" s="1072"/>
      <c r="D59" s="1105" t="s">
        <v>376</v>
      </c>
      <c r="E59" s="1051"/>
      <c r="F59" s="585"/>
      <c r="G59" s="972"/>
    </row>
    <row r="60" spans="1:7" s="963" customFormat="1" ht="51" customHeight="1">
      <c r="A60" s="1071"/>
      <c r="B60" s="1078"/>
      <c r="C60" s="1113">
        <v>2310</v>
      </c>
      <c r="D60" s="1107" t="s">
        <v>516</v>
      </c>
      <c r="E60" s="1114">
        <v>1000</v>
      </c>
      <c r="F60" s="1108">
        <v>1000</v>
      </c>
      <c r="G60" s="972" t="s">
        <v>519</v>
      </c>
    </row>
    <row r="61" spans="1:7" s="963" customFormat="1" ht="12.75">
      <c r="A61" s="1071"/>
      <c r="B61" s="1011"/>
      <c r="C61" s="995"/>
      <c r="D61" s="1063"/>
      <c r="E61" s="993">
        <f>SUM(E60:E60)</f>
        <v>1000</v>
      </c>
      <c r="F61" s="924">
        <f>SUM(F60)</f>
        <v>1000</v>
      </c>
      <c r="G61" s="995"/>
    </row>
    <row r="62" spans="1:7" s="963" customFormat="1" ht="12.75">
      <c r="A62" s="1080"/>
      <c r="B62" s="1115">
        <v>85154</v>
      </c>
      <c r="C62" s="1074"/>
      <c r="D62" s="1116" t="s">
        <v>379</v>
      </c>
      <c r="E62" s="1106"/>
      <c r="F62" s="1038"/>
      <c r="G62" s="972"/>
    </row>
    <row r="63" spans="1:7" s="963" customFormat="1" ht="51" customHeight="1">
      <c r="A63" s="1080"/>
      <c r="B63" s="1117"/>
      <c r="C63" s="1118">
        <v>2310</v>
      </c>
      <c r="D63" s="1107" t="s">
        <v>516</v>
      </c>
      <c r="E63" s="1086">
        <v>1000</v>
      </c>
      <c r="F63" s="1108">
        <v>1000</v>
      </c>
      <c r="G63" s="972" t="s">
        <v>520</v>
      </c>
    </row>
    <row r="64" spans="1:7" s="963" customFormat="1" ht="12.75">
      <c r="A64" s="1071"/>
      <c r="B64" s="1119"/>
      <c r="C64" s="1110"/>
      <c r="D64" s="1120"/>
      <c r="E64" s="1121">
        <f>SUM(E63:E63)</f>
        <v>1000</v>
      </c>
      <c r="F64" s="924">
        <f>SUM(F63)</f>
        <v>1000</v>
      </c>
      <c r="G64" s="995"/>
    </row>
    <row r="65" spans="1:7" s="963" customFormat="1" ht="12.75">
      <c r="A65" s="1080"/>
      <c r="B65" s="1115">
        <v>85195</v>
      </c>
      <c r="C65" s="1122"/>
      <c r="D65" s="1123" t="s">
        <v>14</v>
      </c>
      <c r="E65" s="1124"/>
      <c r="F65" s="999"/>
      <c r="G65" s="972"/>
    </row>
    <row r="66" spans="1:7" s="963" customFormat="1" ht="51" customHeight="1">
      <c r="A66" s="1071"/>
      <c r="B66" s="1125"/>
      <c r="C66" s="1089">
        <v>2310</v>
      </c>
      <c r="D66" s="1095" t="s">
        <v>516</v>
      </c>
      <c r="E66" s="1126">
        <v>3500</v>
      </c>
      <c r="F66" s="1108">
        <v>1791</v>
      </c>
      <c r="G66" s="972" t="s">
        <v>521</v>
      </c>
    </row>
    <row r="67" spans="1:7" s="963" customFormat="1" ht="51" customHeight="1">
      <c r="A67" s="1071"/>
      <c r="B67" s="1125"/>
      <c r="C67" s="1075">
        <v>2560</v>
      </c>
      <c r="D67" s="1107" t="s">
        <v>522</v>
      </c>
      <c r="E67" s="1086">
        <v>50000</v>
      </c>
      <c r="F67" s="1005">
        <v>43540</v>
      </c>
      <c r="G67" s="972" t="s">
        <v>523</v>
      </c>
    </row>
    <row r="68" spans="1:7" s="963" customFormat="1" ht="19.5" customHeight="1">
      <c r="A68" s="1083"/>
      <c r="B68" s="1119"/>
      <c r="C68" s="1091"/>
      <c r="D68" s="992"/>
      <c r="E68" s="1079">
        <f>SUM(E66:E67)</f>
        <v>53500</v>
      </c>
      <c r="F68" s="906">
        <f>SUM(F66:F67)</f>
        <v>45331</v>
      </c>
      <c r="G68" s="995"/>
    </row>
    <row r="69" spans="1:7" s="963" customFormat="1" ht="19.5" customHeight="1">
      <c r="A69" s="1064"/>
      <c r="B69" s="1029"/>
      <c r="C69" s="991"/>
      <c r="D69" s="992"/>
      <c r="E69" s="1031">
        <f>E68+E61+E64</f>
        <v>55500</v>
      </c>
      <c r="F69" s="934">
        <f>F68+F64+F61</f>
        <v>47331</v>
      </c>
      <c r="G69" s="995"/>
    </row>
    <row r="70" spans="1:7" s="963" customFormat="1" ht="25.5" customHeight="1">
      <c r="A70" s="1100">
        <v>921</v>
      </c>
      <c r="B70" s="1068"/>
      <c r="C70" s="1068"/>
      <c r="D70" s="970" t="s">
        <v>403</v>
      </c>
      <c r="E70" s="1070"/>
      <c r="F70" s="585"/>
      <c r="G70" s="972"/>
    </row>
    <row r="71" spans="1:7" s="963" customFormat="1" ht="14.25" customHeight="1">
      <c r="A71" s="1103"/>
      <c r="B71" s="1072">
        <v>92109</v>
      </c>
      <c r="C71" s="1072"/>
      <c r="D71" s="1127" t="s">
        <v>405</v>
      </c>
      <c r="E71" s="1128"/>
      <c r="F71" s="1129"/>
      <c r="G71" s="972"/>
    </row>
    <row r="72" spans="1:7" s="963" customFormat="1" ht="72" customHeight="1">
      <c r="A72" s="1130"/>
      <c r="B72" s="1078"/>
      <c r="C72" s="1075">
        <v>2480</v>
      </c>
      <c r="D72" s="1076" t="s">
        <v>524</v>
      </c>
      <c r="E72" s="1070">
        <v>770555</v>
      </c>
      <c r="F72" s="1131">
        <v>433877.49</v>
      </c>
      <c r="G72" s="972" t="s">
        <v>525</v>
      </c>
    </row>
    <row r="73" spans="1:7" s="963" customFormat="1" ht="19.5" customHeight="1">
      <c r="A73" s="1130"/>
      <c r="B73" s="1089"/>
      <c r="C73" s="1062"/>
      <c r="D73" s="992"/>
      <c r="E73" s="1079">
        <f>SUM(E72)</f>
        <v>770555</v>
      </c>
      <c r="F73" s="906">
        <f>SUM(F71:F72)</f>
        <v>433877.49</v>
      </c>
      <c r="G73" s="995"/>
    </row>
    <row r="74" spans="1:7" s="963" customFormat="1" ht="19.5" customHeight="1">
      <c r="A74" s="1103"/>
      <c r="B74" s="1072">
        <v>92116</v>
      </c>
      <c r="C74" s="1072"/>
      <c r="D74" s="1127" t="s">
        <v>408</v>
      </c>
      <c r="E74" s="1082"/>
      <c r="F74" s="585"/>
      <c r="G74" s="972"/>
    </row>
    <row r="75" spans="1:7" s="963" customFormat="1" ht="51" customHeight="1">
      <c r="A75" s="1130"/>
      <c r="B75" s="1078"/>
      <c r="C75" s="1132">
        <v>2480</v>
      </c>
      <c r="D75" s="1133" t="s">
        <v>524</v>
      </c>
      <c r="E75" s="1134">
        <v>169916</v>
      </c>
      <c r="F75" s="1135">
        <v>84959</v>
      </c>
      <c r="G75" s="1017" t="s">
        <v>526</v>
      </c>
    </row>
    <row r="76" spans="1:7" s="963" customFormat="1" ht="17.25" customHeight="1">
      <c r="A76" s="1093"/>
      <c r="B76" s="1093"/>
      <c r="C76" s="995"/>
      <c r="D76" s="663"/>
      <c r="E76" s="906">
        <f>SUM(E75)</f>
        <v>169916</v>
      </c>
      <c r="F76" s="924">
        <f>SUM(F75)</f>
        <v>84959</v>
      </c>
      <c r="G76" s="995"/>
    </row>
    <row r="77" spans="1:7" s="963" customFormat="1" ht="17.25" customHeight="1">
      <c r="A77" s="887"/>
      <c r="B77" s="887"/>
      <c r="C77" s="887"/>
      <c r="D77" s="911"/>
      <c r="E77" s="595">
        <f>E76+E73</f>
        <v>940471</v>
      </c>
      <c r="F77" s="934">
        <f>F76+F73</f>
        <v>518836.49</v>
      </c>
      <c r="G77" s="995"/>
    </row>
    <row r="78" spans="1:7" s="963" customFormat="1" ht="17.25" customHeight="1">
      <c r="A78" s="1136"/>
      <c r="B78" s="1138"/>
      <c r="C78" s="1138"/>
      <c r="D78" s="1137"/>
      <c r="E78" s="595">
        <f>E77+E69+E45+E33+E25+E19+E57</f>
        <v>1931749.0100000002</v>
      </c>
      <c r="F78" s="934">
        <f>F77+F69+F57+F45+F33+F25+F19</f>
        <v>815398.78</v>
      </c>
      <c r="G78" s="995"/>
    </row>
    <row r="79" spans="5:7" s="1139" customFormat="1" ht="12.75">
      <c r="E79" s="631"/>
      <c r="F79" s="631"/>
      <c r="G79" s="979"/>
    </row>
    <row r="80" spans="5:7" s="1139" customFormat="1" ht="12.75">
      <c r="E80" s="631"/>
      <c r="F80" s="631"/>
      <c r="G80" s="979"/>
    </row>
    <row r="81" spans="5:7" s="1139" customFormat="1" ht="12.75">
      <c r="E81" s="631"/>
      <c r="F81" s="631"/>
      <c r="G81" s="979"/>
    </row>
    <row r="82" spans="5:7" s="1139" customFormat="1" ht="12.75">
      <c r="E82" s="631"/>
      <c r="F82" s="631"/>
      <c r="G82" s="979"/>
    </row>
    <row r="83" spans="1:7" s="963" customFormat="1" ht="24" customHeight="1">
      <c r="A83" s="955" t="s">
        <v>501</v>
      </c>
      <c r="B83" s="955"/>
      <c r="C83" s="955"/>
      <c r="D83" s="955"/>
      <c r="E83" s="955"/>
      <c r="F83" s="955"/>
      <c r="G83" s="955"/>
    </row>
    <row r="84" spans="1:7" s="963" customFormat="1" ht="31.5" customHeight="1">
      <c r="A84" s="956" t="s">
        <v>527</v>
      </c>
      <c r="B84" s="956"/>
      <c r="C84" s="956"/>
      <c r="D84" s="956"/>
      <c r="E84" s="956"/>
      <c r="F84" s="956"/>
      <c r="G84" s="956"/>
    </row>
    <row r="85" spans="1:7" s="963" customFormat="1" ht="12.75">
      <c r="A85" s="1140"/>
      <c r="B85" s="1140"/>
      <c r="C85" s="1140"/>
      <c r="D85" s="1141"/>
      <c r="E85" s="1141"/>
      <c r="F85" s="1142"/>
      <c r="G85" s="1143"/>
    </row>
    <row r="86" spans="1:7" s="963" customFormat="1" ht="25.5" customHeight="1">
      <c r="A86" s="1144" t="s">
        <v>3</v>
      </c>
      <c r="B86" s="1145" t="s">
        <v>4</v>
      </c>
      <c r="C86" s="1145" t="s">
        <v>5</v>
      </c>
      <c r="D86" s="1145" t="s">
        <v>422</v>
      </c>
      <c r="E86" s="1146" t="s">
        <v>423</v>
      </c>
      <c r="F86" s="558" t="s">
        <v>424</v>
      </c>
      <c r="G86" s="1147" t="s">
        <v>503</v>
      </c>
    </row>
    <row r="87" spans="1:7" s="963" customFormat="1" ht="12.75">
      <c r="A87" s="1148" t="s">
        <v>11</v>
      </c>
      <c r="B87" s="1149"/>
      <c r="C87" s="1149"/>
      <c r="D87" s="970" t="s">
        <v>12</v>
      </c>
      <c r="E87" s="1150"/>
      <c r="F87" s="584"/>
      <c r="G87" s="972"/>
    </row>
    <row r="88" spans="1:7" s="963" customFormat="1" ht="12.75">
      <c r="A88" s="1151"/>
      <c r="B88" s="1152" t="s">
        <v>192</v>
      </c>
      <c r="C88" s="1152"/>
      <c r="D88" s="1153" t="s">
        <v>193</v>
      </c>
      <c r="E88" s="1154"/>
      <c r="F88" s="1155"/>
      <c r="G88" s="972"/>
    </row>
    <row r="89" spans="1:7" s="963" customFormat="1" ht="63.75" customHeight="1">
      <c r="A89" s="1156"/>
      <c r="B89" s="1157"/>
      <c r="C89" s="1158" t="s">
        <v>528</v>
      </c>
      <c r="D89" s="1159" t="s">
        <v>529</v>
      </c>
      <c r="E89" s="1160">
        <v>20000</v>
      </c>
      <c r="F89" s="1077">
        <v>0</v>
      </c>
      <c r="G89" s="972"/>
    </row>
    <row r="90" spans="1:7" s="963" customFormat="1" ht="12.75">
      <c r="A90" s="1161"/>
      <c r="B90" s="1162"/>
      <c r="C90" s="1163"/>
      <c r="D90" s="1164"/>
      <c r="E90" s="1165">
        <f>SUM(E89:E89)</f>
        <v>20000</v>
      </c>
      <c r="F90" s="906">
        <f>SUM(F89)</f>
        <v>0</v>
      </c>
      <c r="G90" s="995"/>
    </row>
    <row r="91" spans="1:7" s="963" customFormat="1" ht="12.75">
      <c r="A91" s="1064"/>
      <c r="B91" s="1064"/>
      <c r="C91" s="1064"/>
      <c r="D91" s="992"/>
      <c r="E91" s="1166">
        <f>E90</f>
        <v>20000</v>
      </c>
      <c r="F91" s="595">
        <f>SUM(F90)</f>
        <v>0</v>
      </c>
      <c r="G91" s="995"/>
    </row>
    <row r="92" spans="1:7" s="963" customFormat="1" ht="12.75">
      <c r="A92" s="968">
        <v>750</v>
      </c>
      <c r="B92" s="1046"/>
      <c r="C92" s="1046"/>
      <c r="D92" s="970" t="s">
        <v>57</v>
      </c>
      <c r="E92" s="1167"/>
      <c r="F92" s="1168"/>
      <c r="G92" s="972"/>
    </row>
    <row r="93" spans="1:7" s="963" customFormat="1" ht="12.75">
      <c r="A93" s="1048"/>
      <c r="B93" s="1049">
        <v>75095</v>
      </c>
      <c r="C93" s="1049"/>
      <c r="D93" s="1050" t="s">
        <v>14</v>
      </c>
      <c r="E93" s="1169"/>
      <c r="F93" s="1155"/>
      <c r="G93" s="972"/>
    </row>
    <row r="94" spans="1:7" s="963" customFormat="1" ht="51" customHeight="1">
      <c r="A94" s="1130"/>
      <c r="B94" s="1078"/>
      <c r="C94" s="1075">
        <v>2820</v>
      </c>
      <c r="D94" s="1076" t="s">
        <v>530</v>
      </c>
      <c r="E94" s="1170">
        <v>30000</v>
      </c>
      <c r="F94" s="1077">
        <v>0</v>
      </c>
      <c r="G94" s="972"/>
    </row>
    <row r="95" spans="1:7" s="963" customFormat="1" ht="12.75">
      <c r="A95" s="1060"/>
      <c r="B95" s="1061"/>
      <c r="C95" s="1062"/>
      <c r="D95" s="1063"/>
      <c r="E95" s="1165">
        <f>SUM(E94:E94)</f>
        <v>30000</v>
      </c>
      <c r="F95" s="906">
        <f>SUM(F94)</f>
        <v>0</v>
      </c>
      <c r="G95" s="995"/>
    </row>
    <row r="96" spans="1:7" s="963" customFormat="1" ht="12.75">
      <c r="A96" s="1029"/>
      <c r="B96" s="1029"/>
      <c r="C96" s="1029"/>
      <c r="D96" s="992"/>
      <c r="E96" s="1166">
        <f>E95</f>
        <v>30000</v>
      </c>
      <c r="F96" s="595">
        <f>SUM(F95)</f>
        <v>0</v>
      </c>
      <c r="G96" s="995"/>
    </row>
    <row r="97" spans="1:7" s="963" customFormat="1" ht="12.75">
      <c r="A97" s="1100">
        <v>851</v>
      </c>
      <c r="B97" s="1068"/>
      <c r="C97" s="1068"/>
      <c r="D97" s="1069" t="s">
        <v>137</v>
      </c>
      <c r="E97" s="1170"/>
      <c r="F97" s="584"/>
      <c r="G97" s="972"/>
    </row>
    <row r="98" spans="1:7" s="963" customFormat="1" ht="12.75">
      <c r="A98" s="1103"/>
      <c r="B98" s="1072">
        <v>85153</v>
      </c>
      <c r="C98" s="1072"/>
      <c r="D98" s="1105" t="s">
        <v>376</v>
      </c>
      <c r="E98" s="1169"/>
      <c r="F98" s="1155"/>
      <c r="G98" s="972"/>
    </row>
    <row r="99" spans="1:7" s="963" customFormat="1" ht="63.75" customHeight="1">
      <c r="A99" s="1130"/>
      <c r="B99" s="1078"/>
      <c r="C99" s="1101">
        <v>2820</v>
      </c>
      <c r="D99" s="1107" t="s">
        <v>530</v>
      </c>
      <c r="E99" s="1170">
        <v>2700</v>
      </c>
      <c r="F99" s="1108">
        <v>2700</v>
      </c>
      <c r="G99" s="972" t="s">
        <v>531</v>
      </c>
    </row>
    <row r="100" spans="1:7" s="963" customFormat="1" ht="12.75">
      <c r="A100" s="1130"/>
      <c r="B100" s="1078"/>
      <c r="C100" s="1026"/>
      <c r="D100" s="992"/>
      <c r="E100" s="1165">
        <f>SUM(E99:E99)</f>
        <v>2700</v>
      </c>
      <c r="F100" s="924">
        <f>SUM(F99)</f>
        <v>2700</v>
      </c>
      <c r="G100" s="995"/>
    </row>
    <row r="101" spans="1:7" s="963" customFormat="1" ht="12.75">
      <c r="A101" s="1103"/>
      <c r="B101" s="1072">
        <v>85154</v>
      </c>
      <c r="C101" s="1072"/>
      <c r="D101" s="1116" t="s">
        <v>379</v>
      </c>
      <c r="E101" s="1169"/>
      <c r="F101" s="1171"/>
      <c r="G101" s="972"/>
    </row>
    <row r="102" spans="1:7" s="963" customFormat="1" ht="63.75" customHeight="1">
      <c r="A102" s="1018"/>
      <c r="B102" s="1172"/>
      <c r="C102" s="1173">
        <v>2820</v>
      </c>
      <c r="D102" s="1174" t="s">
        <v>530</v>
      </c>
      <c r="E102" s="1170">
        <v>5600</v>
      </c>
      <c r="F102" s="1108">
        <v>5600</v>
      </c>
      <c r="G102" s="972" t="s">
        <v>531</v>
      </c>
    </row>
    <row r="103" spans="1:7" s="963" customFormat="1" ht="12.75">
      <c r="A103" s="1130"/>
      <c r="B103" s="1078"/>
      <c r="C103" s="991"/>
      <c r="D103" s="992"/>
      <c r="E103" s="1165">
        <f>SUM(E102:E102)</f>
        <v>5600</v>
      </c>
      <c r="F103" s="924">
        <f>SUM(F102)</f>
        <v>5600</v>
      </c>
      <c r="G103" s="995"/>
    </row>
    <row r="104" spans="1:7" s="963" customFormat="1" ht="12.75">
      <c r="A104" s="1103"/>
      <c r="B104" s="1175">
        <v>85195</v>
      </c>
      <c r="C104" s="1103"/>
      <c r="D104" s="1176" t="s">
        <v>14</v>
      </c>
      <c r="E104" s="1128"/>
      <c r="F104" s="1171"/>
      <c r="G104" s="972"/>
    </row>
    <row r="105" spans="1:7" s="963" customFormat="1" ht="51" customHeight="1">
      <c r="A105" s="1130"/>
      <c r="B105" s="1130"/>
      <c r="C105" s="1101">
        <v>2820</v>
      </c>
      <c r="D105" s="1076" t="s">
        <v>530</v>
      </c>
      <c r="E105" s="1170">
        <v>6000</v>
      </c>
      <c r="F105" s="1108">
        <v>6000</v>
      </c>
      <c r="G105" s="972" t="s">
        <v>532</v>
      </c>
    </row>
    <row r="106" spans="1:7" s="963" customFormat="1" ht="12.75">
      <c r="A106" s="1177"/>
      <c r="B106" s="1177"/>
      <c r="C106" s="1029"/>
      <c r="D106" s="992"/>
      <c r="E106" s="1165">
        <f>SUM(E105:E105)</f>
        <v>6000</v>
      </c>
      <c r="F106" s="924">
        <f>SUM(F105)</f>
        <v>6000</v>
      </c>
      <c r="G106" s="995"/>
    </row>
    <row r="107" spans="1:7" s="963" customFormat="1" ht="12.75">
      <c r="A107" s="1045"/>
      <c r="B107" s="991"/>
      <c r="C107" s="991"/>
      <c r="D107" s="992"/>
      <c r="E107" s="1166">
        <f>E106+E100+E103</f>
        <v>14300</v>
      </c>
      <c r="F107" s="949">
        <f>F106+F103+F100</f>
        <v>14300</v>
      </c>
      <c r="G107" s="995"/>
    </row>
    <row r="108" spans="1:7" s="963" customFormat="1" ht="12.75">
      <c r="A108" s="1100">
        <v>926</v>
      </c>
      <c r="B108" s="1101"/>
      <c r="C108" s="1101"/>
      <c r="D108" s="970" t="s">
        <v>178</v>
      </c>
      <c r="E108" s="1170"/>
      <c r="F108" s="584"/>
      <c r="G108" s="972"/>
    </row>
    <row r="109" spans="1:7" s="963" customFormat="1" ht="25.5" customHeight="1">
      <c r="A109" s="1103"/>
      <c r="B109" s="1074">
        <v>92605</v>
      </c>
      <c r="C109" s="1103"/>
      <c r="D109" s="1176" t="s">
        <v>414</v>
      </c>
      <c r="E109" s="1128"/>
      <c r="F109" s="1155"/>
      <c r="G109" s="972"/>
    </row>
    <row r="110" spans="1:7" s="963" customFormat="1" ht="63.75" customHeight="1">
      <c r="A110" s="1130"/>
      <c r="B110" s="1078"/>
      <c r="C110" s="1101">
        <v>2820</v>
      </c>
      <c r="D110" s="1076" t="s">
        <v>530</v>
      </c>
      <c r="E110" s="1170">
        <v>30000</v>
      </c>
      <c r="F110" s="1108">
        <v>15000</v>
      </c>
      <c r="G110" s="972" t="s">
        <v>533</v>
      </c>
    </row>
    <row r="111" spans="1:7" s="963" customFormat="1" ht="15" customHeight="1">
      <c r="A111" s="1130"/>
      <c r="B111" s="1078"/>
      <c r="C111" s="1064"/>
      <c r="D111" s="1120"/>
      <c r="E111" s="1178">
        <f>SUM(E110)</f>
        <v>30000</v>
      </c>
      <c r="F111" s="1179">
        <f>SUM(F110)</f>
        <v>15000</v>
      </c>
      <c r="G111" s="1180"/>
    </row>
    <row r="112" spans="1:7" s="963" customFormat="1" ht="15" customHeight="1">
      <c r="A112" s="995"/>
      <c r="B112" s="995"/>
      <c r="C112" s="995"/>
      <c r="D112" s="663"/>
      <c r="E112" s="595">
        <f>E111</f>
        <v>30000</v>
      </c>
      <c r="F112" s="949">
        <f>SUM(F111)</f>
        <v>15000</v>
      </c>
      <c r="G112" s="995"/>
    </row>
    <row r="113" spans="1:7" s="963" customFormat="1" ht="15" customHeight="1">
      <c r="A113" s="1136"/>
      <c r="B113" s="1138"/>
      <c r="C113" s="1138"/>
      <c r="D113" s="1137"/>
      <c r="E113" s="595">
        <f>E112+E107+E96+E91</f>
        <v>94300</v>
      </c>
      <c r="F113" s="934">
        <f>F112+F107+F96+F91</f>
        <v>29300</v>
      </c>
      <c r="G113" s="995"/>
    </row>
    <row r="114" spans="1:7" s="954" customFormat="1" ht="12.75">
      <c r="A114" s="1181"/>
      <c r="B114" s="1181"/>
      <c r="C114" s="1181"/>
      <c r="D114" s="1181"/>
      <c r="E114" s="1182"/>
      <c r="F114" s="1182"/>
      <c r="G114" s="1183"/>
    </row>
    <row r="115" spans="1:7" ht="12.75">
      <c r="A115" s="1184"/>
      <c r="B115" s="1184"/>
      <c r="C115" s="1184"/>
      <c r="D115" s="1184"/>
      <c r="E115" s="1185"/>
      <c r="F115" s="1185"/>
      <c r="G115" s="1186"/>
    </row>
    <row r="116" spans="1:7" ht="12.75">
      <c r="A116" s="1184"/>
      <c r="B116" s="1184"/>
      <c r="C116" s="1184"/>
      <c r="D116" s="1184"/>
      <c r="E116" s="1185"/>
      <c r="F116" s="1185"/>
      <c r="G116" s="1186"/>
    </row>
  </sheetData>
  <mergeCells count="30">
    <mergeCell ref="A113:D113"/>
    <mergeCell ref="A78:D78"/>
    <mergeCell ref="A83:G83"/>
    <mergeCell ref="A84:G84"/>
    <mergeCell ref="D85:E85"/>
    <mergeCell ref="A39:A44"/>
    <mergeCell ref="E39:E40"/>
    <mergeCell ref="F39:F40"/>
    <mergeCell ref="G39:G40"/>
    <mergeCell ref="B42:B44"/>
    <mergeCell ref="E28:E29"/>
    <mergeCell ref="F28:F29"/>
    <mergeCell ref="G28:G29"/>
    <mergeCell ref="E30:E31"/>
    <mergeCell ref="F30:F31"/>
    <mergeCell ref="G30:G31"/>
    <mergeCell ref="G16:G17"/>
    <mergeCell ref="E22:E23"/>
    <mergeCell ref="F22:F23"/>
    <mergeCell ref="G22:G23"/>
    <mergeCell ref="E11:E12"/>
    <mergeCell ref="F11:F12"/>
    <mergeCell ref="E16:E17"/>
    <mergeCell ref="F16:F17"/>
    <mergeCell ref="A1:G1"/>
    <mergeCell ref="A2:G2"/>
    <mergeCell ref="D3:E3"/>
    <mergeCell ref="E7:E8"/>
    <mergeCell ref="F7:F8"/>
    <mergeCell ref="G7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6"/>
  <sheetViews>
    <sheetView workbookViewId="0" topLeftCell="A1">
      <selection activeCell="C616" sqref="C616"/>
    </sheetView>
  </sheetViews>
  <sheetFormatPr defaultColWidth="9.140625" defaultRowHeight="12.75"/>
  <cols>
    <col min="1" max="1" width="6.57421875" style="0" customWidth="1"/>
    <col min="2" max="2" width="10.8515625" style="0" customWidth="1"/>
    <col min="3" max="3" width="11.57421875" style="0" customWidth="1"/>
    <col min="4" max="4" width="42.140625" style="0" customWidth="1"/>
    <col min="5" max="5" width="25.00390625" style="224" customWidth="1"/>
    <col min="6" max="7" width="17.140625" style="225" customWidth="1"/>
    <col min="8" max="8" width="11.140625" style="226" customWidth="1"/>
  </cols>
  <sheetData>
    <row r="1" spans="1:8" s="227" customFormat="1" ht="21" customHeight="1">
      <c r="A1" s="228" t="s">
        <v>187</v>
      </c>
      <c r="B1" s="228"/>
      <c r="C1" s="228"/>
      <c r="D1" s="228"/>
      <c r="E1" s="228"/>
      <c r="F1" s="228"/>
      <c r="G1" s="228"/>
      <c r="H1" s="228"/>
    </row>
    <row r="2" spans="1:8" s="227" customFormat="1" ht="21" customHeight="1">
      <c r="A2" s="228" t="s">
        <v>188</v>
      </c>
      <c r="B2" s="228"/>
      <c r="C2" s="228"/>
      <c r="D2" s="228"/>
      <c r="E2" s="228"/>
      <c r="F2" s="228"/>
      <c r="G2" s="228"/>
      <c r="H2" s="228"/>
    </row>
    <row r="3" spans="1:8" s="229" customFormat="1" ht="21" customHeight="1">
      <c r="A3" s="228" t="s">
        <v>189</v>
      </c>
      <c r="B3" s="228"/>
      <c r="C3" s="228"/>
      <c r="D3" s="228"/>
      <c r="E3" s="228"/>
      <c r="F3" s="228"/>
      <c r="G3" s="228"/>
      <c r="H3" s="230"/>
    </row>
    <row r="4" spans="1:8" ht="35.25" customHeight="1">
      <c r="A4" s="231" t="s">
        <v>3</v>
      </c>
      <c r="B4" s="232" t="s">
        <v>4</v>
      </c>
      <c r="C4" s="233" t="s">
        <v>5</v>
      </c>
      <c r="D4" s="234" t="s">
        <v>6</v>
      </c>
      <c r="E4" s="235" t="s">
        <v>7</v>
      </c>
      <c r="F4" s="236" t="s">
        <v>190</v>
      </c>
      <c r="G4" s="237" t="s">
        <v>191</v>
      </c>
      <c r="H4" s="238" t="s">
        <v>10</v>
      </c>
    </row>
    <row r="5" spans="1:8" s="16" customFormat="1" ht="19.5" customHeight="1">
      <c r="A5" s="45" t="s">
        <v>11</v>
      </c>
      <c r="B5" s="203"/>
      <c r="C5" s="203"/>
      <c r="D5" s="239" t="s">
        <v>12</v>
      </c>
      <c r="E5" s="240"/>
      <c r="F5" s="241"/>
      <c r="G5" s="242"/>
      <c r="H5" s="49"/>
    </row>
    <row r="6" spans="1:8" s="16" customFormat="1" ht="19.5" customHeight="1">
      <c r="A6" s="243"/>
      <c r="B6" s="244" t="s">
        <v>192</v>
      </c>
      <c r="C6" s="244"/>
      <c r="D6" s="245" t="s">
        <v>193</v>
      </c>
      <c r="E6" s="246"/>
      <c r="F6" s="247"/>
      <c r="G6" s="248"/>
      <c r="H6" s="57"/>
    </row>
    <row r="7" spans="1:8" s="16" customFormat="1" ht="39" customHeight="1">
      <c r="A7" s="25"/>
      <c r="B7" s="31"/>
      <c r="C7" s="249">
        <v>2580</v>
      </c>
      <c r="D7" s="250" t="s">
        <v>194</v>
      </c>
      <c r="E7" s="251" t="s">
        <v>195</v>
      </c>
      <c r="F7" s="247">
        <v>20000</v>
      </c>
      <c r="G7" s="248">
        <v>0</v>
      </c>
      <c r="H7" s="252">
        <f>G7/F7</f>
        <v>0</v>
      </c>
    </row>
    <row r="8" spans="1:8" s="16" customFormat="1" ht="19.5" customHeight="1">
      <c r="A8" s="25"/>
      <c r="B8" s="31"/>
      <c r="C8" s="31"/>
      <c r="D8" s="253"/>
      <c r="E8" s="254"/>
      <c r="F8" s="255">
        <f>SUM(F7)</f>
        <v>20000</v>
      </c>
      <c r="G8" s="256">
        <f>SUM(G7)</f>
        <v>0</v>
      </c>
      <c r="H8" s="257">
        <f>G8/F8</f>
        <v>0</v>
      </c>
    </row>
    <row r="9" spans="1:8" s="16" customFormat="1" ht="19.5" customHeight="1">
      <c r="A9" s="25"/>
      <c r="B9" s="26" t="s">
        <v>196</v>
      </c>
      <c r="C9" s="26"/>
      <c r="D9" s="258" t="s">
        <v>197</v>
      </c>
      <c r="E9" s="251"/>
      <c r="F9" s="247"/>
      <c r="G9" s="248"/>
      <c r="H9" s="259"/>
    </row>
    <row r="10" spans="1:8" s="16" customFormat="1" ht="28.5" customHeight="1">
      <c r="A10" s="25"/>
      <c r="B10" s="31"/>
      <c r="C10" s="249" t="s">
        <v>198</v>
      </c>
      <c r="D10" s="250" t="s">
        <v>199</v>
      </c>
      <c r="E10" s="251" t="s">
        <v>195</v>
      </c>
      <c r="F10" s="247">
        <v>1716602</v>
      </c>
      <c r="G10" s="248">
        <v>0</v>
      </c>
      <c r="H10" s="252">
        <f>G10/F10</f>
        <v>0</v>
      </c>
    </row>
    <row r="11" spans="1:8" s="16" customFormat="1" ht="19.5" customHeight="1">
      <c r="A11" s="25"/>
      <c r="B11" s="31"/>
      <c r="C11" s="31"/>
      <c r="D11" s="250"/>
      <c r="E11" s="260"/>
      <c r="F11" s="255">
        <f>SUM(F10)</f>
        <v>1716602</v>
      </c>
      <c r="G11" s="256">
        <f>SUM(G10)</f>
        <v>0</v>
      </c>
      <c r="H11" s="257">
        <f>G11/F11</f>
        <v>0</v>
      </c>
    </row>
    <row r="12" spans="1:8" s="16" customFormat="1" ht="19.5" customHeight="1">
      <c r="A12" s="25"/>
      <c r="B12" s="26" t="s">
        <v>200</v>
      </c>
      <c r="C12" s="26"/>
      <c r="D12" s="258" t="s">
        <v>201</v>
      </c>
      <c r="E12" s="251"/>
      <c r="F12" s="247"/>
      <c r="G12" s="248"/>
      <c r="H12" s="259"/>
    </row>
    <row r="13" spans="1:8" s="16" customFormat="1" ht="41.25" customHeight="1">
      <c r="A13" s="25"/>
      <c r="B13" s="31"/>
      <c r="C13" s="249" t="s">
        <v>202</v>
      </c>
      <c r="D13" s="250" t="s">
        <v>203</v>
      </c>
      <c r="E13" s="251" t="s">
        <v>204</v>
      </c>
      <c r="F13" s="247">
        <v>3000</v>
      </c>
      <c r="G13" s="248">
        <v>649.65</v>
      </c>
      <c r="H13" s="252">
        <f>G13/F13</f>
        <v>0.21655</v>
      </c>
    </row>
    <row r="14" spans="1:8" s="16" customFormat="1" ht="19.5" customHeight="1">
      <c r="A14" s="25"/>
      <c r="B14" s="31"/>
      <c r="C14" s="31"/>
      <c r="D14" s="250"/>
      <c r="E14" s="260"/>
      <c r="F14" s="255">
        <f>SUM(F13)</f>
        <v>3000</v>
      </c>
      <c r="G14" s="256">
        <f>SUM(G13)</f>
        <v>649.65</v>
      </c>
      <c r="H14" s="257">
        <f>G14/F14</f>
        <v>0.21655</v>
      </c>
    </row>
    <row r="15" spans="1:8" s="16" customFormat="1" ht="19.5" customHeight="1">
      <c r="A15" s="25"/>
      <c r="B15" s="26" t="s">
        <v>13</v>
      </c>
      <c r="C15" s="26"/>
      <c r="D15" s="258" t="s">
        <v>14</v>
      </c>
      <c r="E15" s="251"/>
      <c r="F15" s="247"/>
      <c r="G15" s="248"/>
      <c r="H15" s="259"/>
    </row>
    <row r="16" spans="1:8" s="16" customFormat="1" ht="16.5" customHeight="1">
      <c r="A16" s="25"/>
      <c r="B16" s="31"/>
      <c r="C16" s="249" t="s">
        <v>205</v>
      </c>
      <c r="D16" s="250" t="s">
        <v>206</v>
      </c>
      <c r="E16" s="251" t="s">
        <v>17</v>
      </c>
      <c r="F16" s="247">
        <v>93.35</v>
      </c>
      <c r="G16" s="248">
        <v>93.35</v>
      </c>
      <c r="H16" s="252">
        <f>G16/F16</f>
        <v>1</v>
      </c>
    </row>
    <row r="17" spans="1:8" s="16" customFormat="1" ht="16.5" customHeight="1">
      <c r="A17" s="25"/>
      <c r="B17" s="31"/>
      <c r="C17" s="249" t="s">
        <v>207</v>
      </c>
      <c r="D17" s="250" t="s">
        <v>208</v>
      </c>
      <c r="E17" s="251" t="s">
        <v>17</v>
      </c>
      <c r="F17" s="247">
        <v>4667.26</v>
      </c>
      <c r="G17" s="248">
        <v>4667.26</v>
      </c>
      <c r="H17" s="252">
        <f>G17/F17</f>
        <v>1</v>
      </c>
    </row>
    <row r="18" spans="1:8" s="16" customFormat="1" ht="19.5" customHeight="1">
      <c r="A18" s="25"/>
      <c r="B18" s="31"/>
      <c r="C18" s="31"/>
      <c r="D18" s="250"/>
      <c r="E18" s="260"/>
      <c r="F18" s="255">
        <f>SUM(F16:F17)</f>
        <v>4760.610000000001</v>
      </c>
      <c r="G18" s="256">
        <f>SUM(G16:G17)</f>
        <v>4760.610000000001</v>
      </c>
      <c r="H18" s="257">
        <f>G18/F18</f>
        <v>1</v>
      </c>
    </row>
    <row r="19" spans="1:8" s="16" customFormat="1" ht="19.5" customHeight="1">
      <c r="A19" s="25"/>
      <c r="B19" s="31"/>
      <c r="C19" s="31"/>
      <c r="D19" s="250"/>
      <c r="E19" s="261"/>
      <c r="F19" s="262">
        <f>F8+F11+F14+F18</f>
        <v>1744362.61</v>
      </c>
      <c r="G19" s="263">
        <f>G8+G11+G14+G18</f>
        <v>5410.26</v>
      </c>
      <c r="H19" s="264">
        <f>G19/F19</f>
        <v>0.0031015684290550114</v>
      </c>
    </row>
    <row r="20" spans="1:8" s="16" customFormat="1" ht="29.25" customHeight="1">
      <c r="A20" s="265" t="s">
        <v>18</v>
      </c>
      <c r="B20" s="266"/>
      <c r="C20" s="266"/>
      <c r="D20" s="267" t="s">
        <v>19</v>
      </c>
      <c r="E20" s="268"/>
      <c r="F20" s="269"/>
      <c r="G20" s="270"/>
      <c r="H20" s="271"/>
    </row>
    <row r="21" spans="1:8" s="16" customFormat="1" ht="19.5" customHeight="1">
      <c r="A21" s="71"/>
      <c r="B21" s="272" t="s">
        <v>25</v>
      </c>
      <c r="C21" s="114"/>
      <c r="D21" s="273" t="s">
        <v>26</v>
      </c>
      <c r="E21" s="274"/>
      <c r="F21" s="275"/>
      <c r="G21" s="276"/>
      <c r="H21" s="252"/>
    </row>
    <row r="22" spans="1:8" s="16" customFormat="1" ht="24.75" customHeight="1">
      <c r="A22" s="75"/>
      <c r="B22" s="277"/>
      <c r="C22" s="278">
        <v>3020</v>
      </c>
      <c r="D22" s="279" t="s">
        <v>209</v>
      </c>
      <c r="E22" s="251" t="s">
        <v>210</v>
      </c>
      <c r="F22" s="247">
        <v>500</v>
      </c>
      <c r="G22" s="248">
        <v>66.52</v>
      </c>
      <c r="H22" s="280">
        <f aca="true" t="shared" si="0" ref="H22:H46">G22/F22</f>
        <v>0.13304</v>
      </c>
    </row>
    <row r="23" spans="1:8" s="16" customFormat="1" ht="18.75" customHeight="1">
      <c r="A23" s="81"/>
      <c r="B23" s="281"/>
      <c r="C23" s="99" t="s">
        <v>211</v>
      </c>
      <c r="D23" s="282" t="s">
        <v>212</v>
      </c>
      <c r="E23" s="283" t="s">
        <v>17</v>
      </c>
      <c r="F23" s="284">
        <v>135000</v>
      </c>
      <c r="G23" s="285">
        <v>60811.35</v>
      </c>
      <c r="H23" s="252">
        <f t="shared" si="0"/>
        <v>0.45045444444444444</v>
      </c>
    </row>
    <row r="24" spans="1:8" s="16" customFormat="1" ht="18.75" customHeight="1">
      <c r="A24" s="71"/>
      <c r="B24" s="286"/>
      <c r="C24" s="156" t="s">
        <v>213</v>
      </c>
      <c r="D24" s="148" t="s">
        <v>214</v>
      </c>
      <c r="E24" s="287" t="s">
        <v>17</v>
      </c>
      <c r="F24" s="288">
        <v>11450</v>
      </c>
      <c r="G24" s="289">
        <v>8955.91</v>
      </c>
      <c r="H24" s="252">
        <f t="shared" si="0"/>
        <v>0.7821755458515284</v>
      </c>
    </row>
    <row r="25" spans="1:8" s="16" customFormat="1" ht="18.75" customHeight="1">
      <c r="A25" s="75"/>
      <c r="B25" s="96"/>
      <c r="C25" s="156" t="s">
        <v>215</v>
      </c>
      <c r="D25" s="148" t="s">
        <v>216</v>
      </c>
      <c r="E25" s="287" t="s">
        <v>17</v>
      </c>
      <c r="F25" s="288">
        <v>23200</v>
      </c>
      <c r="G25" s="289">
        <v>11025.06</v>
      </c>
      <c r="H25" s="252">
        <f t="shared" si="0"/>
        <v>0.47521810344827586</v>
      </c>
    </row>
    <row r="26" spans="1:8" s="16" customFormat="1" ht="18.75" customHeight="1">
      <c r="A26" s="75"/>
      <c r="B26" s="96"/>
      <c r="C26" s="290" t="s">
        <v>217</v>
      </c>
      <c r="D26" s="107" t="s">
        <v>218</v>
      </c>
      <c r="E26" s="274" t="s">
        <v>17</v>
      </c>
      <c r="F26" s="276">
        <v>3600</v>
      </c>
      <c r="G26" s="291">
        <v>1671.54</v>
      </c>
      <c r="H26" s="252">
        <f t="shared" si="0"/>
        <v>0.46431666666666666</v>
      </c>
    </row>
    <row r="27" spans="1:8" s="16" customFormat="1" ht="19.5" customHeight="1">
      <c r="A27" s="75"/>
      <c r="B27" s="96"/>
      <c r="C27" s="292" t="s">
        <v>219</v>
      </c>
      <c r="D27" s="123" t="s">
        <v>220</v>
      </c>
      <c r="E27" s="251" t="s">
        <v>17</v>
      </c>
      <c r="F27" s="248">
        <v>2000</v>
      </c>
      <c r="G27" s="293">
        <v>1680</v>
      </c>
      <c r="H27" s="252">
        <f t="shared" si="0"/>
        <v>0.84</v>
      </c>
    </row>
    <row r="28" spans="1:8" s="16" customFormat="1" ht="19.5" customHeight="1">
      <c r="A28" s="75"/>
      <c r="B28" s="96"/>
      <c r="C28" s="292" t="s">
        <v>221</v>
      </c>
      <c r="D28" s="123" t="s">
        <v>222</v>
      </c>
      <c r="E28" s="251" t="s">
        <v>17</v>
      </c>
      <c r="F28" s="248">
        <v>28000</v>
      </c>
      <c r="G28" s="293">
        <v>16624.48</v>
      </c>
      <c r="H28" s="252">
        <f t="shared" si="0"/>
        <v>0.5937314285714286</v>
      </c>
    </row>
    <row r="29" spans="1:8" s="16" customFormat="1" ht="19.5" customHeight="1">
      <c r="A29" s="75"/>
      <c r="B29" s="96"/>
      <c r="C29" s="292" t="s">
        <v>223</v>
      </c>
      <c r="D29" s="123" t="s">
        <v>224</v>
      </c>
      <c r="E29" s="251" t="s">
        <v>17</v>
      </c>
      <c r="F29" s="248">
        <v>841500</v>
      </c>
      <c r="G29" s="293">
        <v>471124.44</v>
      </c>
      <c r="H29" s="252">
        <f t="shared" si="0"/>
        <v>0.5598626737967914</v>
      </c>
    </row>
    <row r="30" spans="1:8" s="16" customFormat="1" ht="19.5" customHeight="1">
      <c r="A30" s="75"/>
      <c r="B30" s="96"/>
      <c r="C30" s="131" t="s">
        <v>225</v>
      </c>
      <c r="D30" s="123" t="s">
        <v>226</v>
      </c>
      <c r="E30" s="251" t="s">
        <v>227</v>
      </c>
      <c r="F30" s="248">
        <v>40212</v>
      </c>
      <c r="G30" s="293">
        <v>7815.68</v>
      </c>
      <c r="H30" s="252">
        <f t="shared" si="0"/>
        <v>0.1943618820252661</v>
      </c>
    </row>
    <row r="31" spans="1:8" s="16" customFormat="1" ht="19.5" customHeight="1">
      <c r="A31" s="75"/>
      <c r="B31" s="96"/>
      <c r="C31" s="290" t="s">
        <v>228</v>
      </c>
      <c r="D31" s="123" t="s">
        <v>229</v>
      </c>
      <c r="E31" s="251" t="s">
        <v>210</v>
      </c>
      <c r="F31" s="248">
        <v>1000</v>
      </c>
      <c r="G31" s="293">
        <v>52</v>
      </c>
      <c r="H31" s="252">
        <f t="shared" si="0"/>
        <v>0.052</v>
      </c>
    </row>
    <row r="32" spans="1:8" s="16" customFormat="1" ht="19.5" customHeight="1">
      <c r="A32" s="75"/>
      <c r="B32" s="96"/>
      <c r="C32" s="292" t="s">
        <v>205</v>
      </c>
      <c r="D32" s="123" t="s">
        <v>206</v>
      </c>
      <c r="E32" s="251" t="s">
        <v>17</v>
      </c>
      <c r="F32" s="248">
        <v>15000</v>
      </c>
      <c r="G32" s="293">
        <v>10592.68</v>
      </c>
      <c r="H32" s="252">
        <f t="shared" si="0"/>
        <v>0.7061786666666667</v>
      </c>
    </row>
    <row r="33" spans="1:8" s="16" customFormat="1" ht="19.5" customHeight="1">
      <c r="A33" s="75"/>
      <c r="B33" s="96"/>
      <c r="C33" s="292" t="s">
        <v>230</v>
      </c>
      <c r="D33" s="123" t="s">
        <v>231</v>
      </c>
      <c r="E33" s="251" t="s">
        <v>17</v>
      </c>
      <c r="F33" s="248">
        <v>1188</v>
      </c>
      <c r="G33" s="293">
        <v>594</v>
      </c>
      <c r="H33" s="252">
        <f t="shared" si="0"/>
        <v>0.5</v>
      </c>
    </row>
    <row r="34" spans="1:8" s="16" customFormat="1" ht="39" customHeight="1">
      <c r="A34" s="75"/>
      <c r="B34" s="96"/>
      <c r="C34" s="292" t="s">
        <v>232</v>
      </c>
      <c r="D34" s="123" t="s">
        <v>233</v>
      </c>
      <c r="E34" s="251" t="s">
        <v>210</v>
      </c>
      <c r="F34" s="248">
        <v>1000</v>
      </c>
      <c r="G34" s="293">
        <v>689.78</v>
      </c>
      <c r="H34" s="252">
        <f t="shared" si="0"/>
        <v>0.68978</v>
      </c>
    </row>
    <row r="35" spans="1:8" s="16" customFormat="1" ht="39" customHeight="1">
      <c r="A35" s="75"/>
      <c r="B35" s="96"/>
      <c r="C35" s="292" t="s">
        <v>234</v>
      </c>
      <c r="D35" s="123" t="s">
        <v>235</v>
      </c>
      <c r="E35" s="251" t="s">
        <v>210</v>
      </c>
      <c r="F35" s="248">
        <v>1000</v>
      </c>
      <c r="G35" s="293">
        <v>283.93</v>
      </c>
      <c r="H35" s="252">
        <f t="shared" si="0"/>
        <v>0.28393</v>
      </c>
    </row>
    <row r="36" spans="1:8" s="16" customFormat="1" ht="20.25" customHeight="1">
      <c r="A36" s="75"/>
      <c r="B36" s="96"/>
      <c r="C36" s="292" t="s">
        <v>236</v>
      </c>
      <c r="D36" s="123" t="s">
        <v>237</v>
      </c>
      <c r="E36" s="251" t="s">
        <v>17</v>
      </c>
      <c r="F36" s="248">
        <v>2000</v>
      </c>
      <c r="G36" s="293">
        <v>1885.52</v>
      </c>
      <c r="H36" s="252">
        <f t="shared" si="0"/>
        <v>0.94276</v>
      </c>
    </row>
    <row r="37" spans="1:8" s="16" customFormat="1" ht="19.5" customHeight="1">
      <c r="A37" s="75"/>
      <c r="B37" s="96"/>
      <c r="C37" s="292" t="s">
        <v>207</v>
      </c>
      <c r="D37" s="123" t="s">
        <v>208</v>
      </c>
      <c r="E37" s="251" t="s">
        <v>17</v>
      </c>
      <c r="F37" s="248">
        <v>3000</v>
      </c>
      <c r="G37" s="293">
        <v>1975.5</v>
      </c>
      <c r="H37" s="252">
        <f t="shared" si="0"/>
        <v>0.6585</v>
      </c>
    </row>
    <row r="38" spans="1:8" s="16" customFormat="1" ht="24" customHeight="1">
      <c r="A38" s="75"/>
      <c r="B38" s="96"/>
      <c r="C38" s="292" t="s">
        <v>238</v>
      </c>
      <c r="D38" s="123" t="s">
        <v>239</v>
      </c>
      <c r="E38" s="251" t="s">
        <v>17</v>
      </c>
      <c r="F38" s="248">
        <v>2800</v>
      </c>
      <c r="G38" s="293">
        <v>2090</v>
      </c>
      <c r="H38" s="252">
        <f t="shared" si="0"/>
        <v>0.7464285714285714</v>
      </c>
    </row>
    <row r="39" spans="1:8" s="16" customFormat="1" ht="16.5" customHeight="1">
      <c r="A39" s="75"/>
      <c r="B39" s="96"/>
      <c r="C39" s="292">
        <v>4530</v>
      </c>
      <c r="D39" s="123" t="s">
        <v>240</v>
      </c>
      <c r="E39" s="251" t="s">
        <v>241</v>
      </c>
      <c r="F39" s="248">
        <v>1000</v>
      </c>
      <c r="G39" s="293">
        <v>0</v>
      </c>
      <c r="H39" s="252">
        <f t="shared" si="0"/>
        <v>0</v>
      </c>
    </row>
    <row r="40" spans="1:8" s="16" customFormat="1" ht="30" customHeight="1">
      <c r="A40" s="75"/>
      <c r="B40" s="96"/>
      <c r="C40" s="292" t="s">
        <v>242</v>
      </c>
      <c r="D40" s="123" t="s">
        <v>243</v>
      </c>
      <c r="E40" s="251" t="s">
        <v>244</v>
      </c>
      <c r="F40" s="248">
        <v>500</v>
      </c>
      <c r="G40" s="293">
        <v>0</v>
      </c>
      <c r="H40" s="252">
        <f t="shared" si="0"/>
        <v>0</v>
      </c>
    </row>
    <row r="41" spans="1:8" s="16" customFormat="1" ht="24.75" customHeight="1">
      <c r="A41" s="75"/>
      <c r="B41" s="96"/>
      <c r="C41" s="292" t="s">
        <v>245</v>
      </c>
      <c r="D41" s="123" t="s">
        <v>246</v>
      </c>
      <c r="E41" s="251" t="s">
        <v>244</v>
      </c>
      <c r="F41" s="248">
        <v>500</v>
      </c>
      <c r="G41" s="293">
        <v>0</v>
      </c>
      <c r="H41" s="252">
        <f t="shared" si="0"/>
        <v>0</v>
      </c>
    </row>
    <row r="42" spans="1:8" s="16" customFormat="1" ht="28.5" customHeight="1">
      <c r="A42" s="75"/>
      <c r="B42" s="96"/>
      <c r="C42" s="131" t="s">
        <v>247</v>
      </c>
      <c r="D42" s="124" t="s">
        <v>248</v>
      </c>
      <c r="E42" s="283" t="s">
        <v>241</v>
      </c>
      <c r="F42" s="285">
        <v>2500</v>
      </c>
      <c r="G42" s="294">
        <v>2452.8</v>
      </c>
      <c r="H42" s="252">
        <f t="shared" si="0"/>
        <v>0.9811200000000001</v>
      </c>
    </row>
    <row r="43" spans="1:8" s="16" customFormat="1" ht="27.75" customHeight="1">
      <c r="A43" s="75"/>
      <c r="B43" s="96"/>
      <c r="C43" s="290">
        <v>4740</v>
      </c>
      <c r="D43" s="107" t="s">
        <v>249</v>
      </c>
      <c r="E43" s="274" t="s">
        <v>241</v>
      </c>
      <c r="F43" s="276">
        <v>500</v>
      </c>
      <c r="G43" s="291">
        <v>92.2</v>
      </c>
      <c r="H43" s="252">
        <f t="shared" si="0"/>
        <v>0.1844</v>
      </c>
    </row>
    <row r="44" spans="1:8" s="16" customFormat="1" ht="27.75" customHeight="1">
      <c r="A44" s="75"/>
      <c r="B44" s="96"/>
      <c r="C44" s="96">
        <v>4750</v>
      </c>
      <c r="D44" s="199" t="s">
        <v>250</v>
      </c>
      <c r="E44" s="295" t="s">
        <v>17</v>
      </c>
      <c r="F44" s="296">
        <v>1500</v>
      </c>
      <c r="G44" s="297">
        <v>965</v>
      </c>
      <c r="H44" s="252">
        <f t="shared" si="0"/>
        <v>0.6433333333333333</v>
      </c>
    </row>
    <row r="45" spans="1:8" s="16" customFormat="1" ht="19.5" customHeight="1">
      <c r="A45" s="75"/>
      <c r="B45" s="96"/>
      <c r="C45" s="298"/>
      <c r="D45" s="147"/>
      <c r="E45" s="299"/>
      <c r="F45" s="300">
        <f>SUM(F22:F44)</f>
        <v>1118950</v>
      </c>
      <c r="G45" s="301">
        <f>SUM(G22:G44)</f>
        <v>601448.3900000002</v>
      </c>
      <c r="H45" s="257">
        <f t="shared" si="0"/>
        <v>0.5375114080164443</v>
      </c>
    </row>
    <row r="46" spans="1:8" s="16" customFormat="1" ht="19.5" customHeight="1">
      <c r="A46" s="81"/>
      <c r="B46" s="99"/>
      <c r="C46" s="302"/>
      <c r="D46" s="303"/>
      <c r="E46" s="304"/>
      <c r="F46" s="305">
        <f>SUM(F45)</f>
        <v>1118950</v>
      </c>
      <c r="G46" s="306">
        <f>SUM(G45)</f>
        <v>601448.3900000002</v>
      </c>
      <c r="H46" s="264">
        <f t="shared" si="0"/>
        <v>0.5375114080164443</v>
      </c>
    </row>
    <row r="47" spans="1:8" s="16" customFormat="1" ht="19.5" customHeight="1">
      <c r="A47" s="45" t="s">
        <v>251</v>
      </c>
      <c r="B47" s="207"/>
      <c r="C47" s="307"/>
      <c r="D47" s="140" t="s">
        <v>252</v>
      </c>
      <c r="E47" s="308"/>
      <c r="F47" s="276"/>
      <c r="G47" s="291"/>
      <c r="H47" s="259"/>
    </row>
    <row r="48" spans="1:8" s="16" customFormat="1" ht="19.5" customHeight="1">
      <c r="A48" s="71"/>
      <c r="B48" s="150" t="s">
        <v>253</v>
      </c>
      <c r="C48" s="309"/>
      <c r="D48" s="143" t="s">
        <v>254</v>
      </c>
      <c r="E48" s="310"/>
      <c r="F48" s="248"/>
      <c r="G48" s="293"/>
      <c r="H48" s="311"/>
    </row>
    <row r="49" spans="1:8" s="16" customFormat="1" ht="53.25" customHeight="1">
      <c r="A49" s="75"/>
      <c r="B49" s="101"/>
      <c r="C49" s="152" t="s">
        <v>255</v>
      </c>
      <c r="D49" s="123" t="s">
        <v>256</v>
      </c>
      <c r="E49" s="251" t="s">
        <v>17</v>
      </c>
      <c r="F49" s="248">
        <v>262438</v>
      </c>
      <c r="G49" s="293">
        <v>138887.39</v>
      </c>
      <c r="H49" s="252">
        <f>G49/F49</f>
        <v>0.5292198157279053</v>
      </c>
    </row>
    <row r="50" spans="1:8" s="16" customFormat="1" ht="38.25" customHeight="1">
      <c r="A50" s="75"/>
      <c r="B50" s="101"/>
      <c r="C50" s="152" t="s">
        <v>205</v>
      </c>
      <c r="D50" s="123" t="s">
        <v>206</v>
      </c>
      <c r="E50" s="251" t="s">
        <v>257</v>
      </c>
      <c r="F50" s="248">
        <v>229100</v>
      </c>
      <c r="G50" s="293">
        <v>117513.85</v>
      </c>
      <c r="H50" s="252">
        <f>G50/F50</f>
        <v>0.5129369271060672</v>
      </c>
    </row>
    <row r="51" spans="1:8" s="16" customFormat="1" ht="19.5" customHeight="1">
      <c r="A51" s="75"/>
      <c r="B51" s="108"/>
      <c r="C51" s="312"/>
      <c r="D51" s="303"/>
      <c r="E51" s="304"/>
      <c r="F51" s="313">
        <f>SUM(F49:F50)</f>
        <v>491538</v>
      </c>
      <c r="G51" s="314">
        <f>SUM(G49:G50)</f>
        <v>256401.24000000002</v>
      </c>
      <c r="H51" s="257">
        <f>G51/F51</f>
        <v>0.5216305555216484</v>
      </c>
    </row>
    <row r="52" spans="1:8" s="16" customFormat="1" ht="19.5" customHeight="1">
      <c r="A52" s="75"/>
      <c r="B52" s="85" t="s">
        <v>258</v>
      </c>
      <c r="C52" s="85"/>
      <c r="D52" s="129" t="s">
        <v>259</v>
      </c>
      <c r="E52" s="274"/>
      <c r="F52" s="276"/>
      <c r="G52" s="291"/>
      <c r="H52" s="259"/>
    </row>
    <row r="53" spans="1:8" s="16" customFormat="1" ht="66" customHeight="1">
      <c r="A53" s="55"/>
      <c r="B53" s="75"/>
      <c r="C53" s="290">
        <v>6300</v>
      </c>
      <c r="D53" s="123" t="s">
        <v>260</v>
      </c>
      <c r="E53" s="251" t="s">
        <v>195</v>
      </c>
      <c r="F53" s="248">
        <v>300000</v>
      </c>
      <c r="G53" s="293">
        <v>0</v>
      </c>
      <c r="H53" s="252">
        <f>G53/F53</f>
        <v>0</v>
      </c>
    </row>
    <row r="54" spans="1:8" s="16" customFormat="1" ht="19.5" customHeight="1">
      <c r="A54" s="55"/>
      <c r="B54" s="81"/>
      <c r="C54" s="315"/>
      <c r="D54" s="145"/>
      <c r="E54" s="260"/>
      <c r="F54" s="256">
        <f>SUM(F53:F53)</f>
        <v>300000</v>
      </c>
      <c r="G54" s="316">
        <f>SUM(G53:G53)</f>
        <v>0</v>
      </c>
      <c r="H54" s="257">
        <f>G54/F54</f>
        <v>0</v>
      </c>
    </row>
    <row r="55" spans="1:8" s="16" customFormat="1" ht="19.5" customHeight="1">
      <c r="A55" s="75"/>
      <c r="B55" s="317" t="s">
        <v>261</v>
      </c>
      <c r="C55" s="85"/>
      <c r="D55" s="146" t="s">
        <v>262</v>
      </c>
      <c r="E55" s="251"/>
      <c r="F55" s="248"/>
      <c r="G55" s="293"/>
      <c r="H55" s="259"/>
    </row>
    <row r="56" spans="1:8" s="16" customFormat="1" ht="18" customHeight="1">
      <c r="A56" s="75"/>
      <c r="B56" s="318"/>
      <c r="C56" s="319">
        <v>4210</v>
      </c>
      <c r="D56" s="320" t="s">
        <v>222</v>
      </c>
      <c r="E56" s="251" t="s">
        <v>241</v>
      </c>
      <c r="F56" s="248">
        <v>10000</v>
      </c>
      <c r="G56" s="293">
        <v>6424.72</v>
      </c>
      <c r="H56" s="321">
        <f>G56/F56</f>
        <v>0.642472</v>
      </c>
    </row>
    <row r="57" spans="1:8" s="16" customFormat="1" ht="23.25" customHeight="1">
      <c r="A57" s="75"/>
      <c r="B57" s="318"/>
      <c r="C57" s="319">
        <v>4270</v>
      </c>
      <c r="D57" s="320" t="s">
        <v>226</v>
      </c>
      <c r="E57" s="251" t="s">
        <v>195</v>
      </c>
      <c r="F57" s="248">
        <v>50000</v>
      </c>
      <c r="G57" s="293">
        <v>0</v>
      </c>
      <c r="H57" s="321">
        <f>G57/F57</f>
        <v>0</v>
      </c>
    </row>
    <row r="58" spans="1:8" s="16" customFormat="1" ht="18" customHeight="1">
      <c r="A58" s="75"/>
      <c r="B58" s="318"/>
      <c r="C58" s="319">
        <v>4300</v>
      </c>
      <c r="D58" s="320" t="s">
        <v>206</v>
      </c>
      <c r="E58" s="251" t="s">
        <v>241</v>
      </c>
      <c r="F58" s="248">
        <v>76000</v>
      </c>
      <c r="G58" s="293">
        <v>22990.7</v>
      </c>
      <c r="H58" s="321">
        <f>G58/F58</f>
        <v>0.3025092105263158</v>
      </c>
    </row>
    <row r="59" spans="1:8" s="16" customFormat="1" ht="27.75" customHeight="1">
      <c r="A59" s="75"/>
      <c r="B59" s="96"/>
      <c r="C59" s="116" t="s">
        <v>198</v>
      </c>
      <c r="D59" s="123" t="s">
        <v>199</v>
      </c>
      <c r="E59" s="251" t="s">
        <v>241</v>
      </c>
      <c r="F59" s="248">
        <v>728552</v>
      </c>
      <c r="G59" s="293">
        <v>221200.68</v>
      </c>
      <c r="H59" s="252">
        <f>G59/F59</f>
        <v>0.3036168729205328</v>
      </c>
    </row>
    <row r="60" spans="1:8" s="16" customFormat="1" ht="19.5" customHeight="1">
      <c r="A60" s="75"/>
      <c r="B60" s="96"/>
      <c r="C60" s="158"/>
      <c r="D60" s="145"/>
      <c r="E60" s="260"/>
      <c r="F60" s="256">
        <f>SUM(F56:F59)</f>
        <v>864552</v>
      </c>
      <c r="G60" s="316">
        <f>SUM(G56:G59)</f>
        <v>250616.1</v>
      </c>
      <c r="H60" s="257">
        <f>G60/F60</f>
        <v>0.28987972961718905</v>
      </c>
    </row>
    <row r="61" spans="1:8" s="16" customFormat="1" ht="19.5" customHeight="1">
      <c r="A61" s="75"/>
      <c r="B61" s="85">
        <v>60053</v>
      </c>
      <c r="C61" s="158"/>
      <c r="D61" s="322" t="s">
        <v>263</v>
      </c>
      <c r="E61" s="268"/>
      <c r="F61" s="323"/>
      <c r="G61" s="324"/>
      <c r="H61" s="259"/>
    </row>
    <row r="62" spans="1:8" s="16" customFormat="1" ht="43.5" customHeight="1">
      <c r="A62" s="75"/>
      <c r="B62" s="96"/>
      <c r="C62" s="325">
        <v>2710</v>
      </c>
      <c r="D62" s="123" t="s">
        <v>264</v>
      </c>
      <c r="E62" s="326" t="s">
        <v>195</v>
      </c>
      <c r="F62" s="327">
        <v>18000</v>
      </c>
      <c r="G62" s="328">
        <v>0</v>
      </c>
      <c r="H62" s="321">
        <v>0</v>
      </c>
    </row>
    <row r="63" spans="1:8" s="16" customFormat="1" ht="56.25" customHeight="1">
      <c r="A63" s="75"/>
      <c r="B63" s="96"/>
      <c r="C63" s="325">
        <v>6300</v>
      </c>
      <c r="D63" s="123" t="s">
        <v>265</v>
      </c>
      <c r="E63" s="326" t="s">
        <v>195</v>
      </c>
      <c r="F63" s="327">
        <v>17266.66</v>
      </c>
      <c r="G63" s="328">
        <v>0</v>
      </c>
      <c r="H63" s="321">
        <v>0</v>
      </c>
    </row>
    <row r="64" spans="1:8" s="16" customFormat="1" ht="19.5" customHeight="1">
      <c r="A64" s="75"/>
      <c r="B64" s="96"/>
      <c r="C64" s="329"/>
      <c r="D64" s="330"/>
      <c r="E64" s="331"/>
      <c r="F64" s="332">
        <f>SUM(F62:F63)</f>
        <v>35266.66</v>
      </c>
      <c r="G64" s="333">
        <f>SUM(G62:G63)</f>
        <v>0</v>
      </c>
      <c r="H64" s="257">
        <f>G64/F64</f>
        <v>0</v>
      </c>
    </row>
    <row r="65" spans="1:8" s="16" customFormat="1" ht="19.5" customHeight="1">
      <c r="A65" s="81"/>
      <c r="B65" s="99"/>
      <c r="C65" s="85"/>
      <c r="D65" s="127"/>
      <c r="E65" s="334"/>
      <c r="F65" s="305">
        <f>F51+F54+F60+F64</f>
        <v>1691356.66</v>
      </c>
      <c r="G65" s="306">
        <f>G51+G54+G60+G64</f>
        <v>507017.34</v>
      </c>
      <c r="H65" s="264">
        <f>G65/F65</f>
        <v>0.2997696180768875</v>
      </c>
    </row>
    <row r="66" spans="1:8" s="16" customFormat="1" ht="19.5" customHeight="1">
      <c r="A66" s="335">
        <v>630</v>
      </c>
      <c r="B66" s="85"/>
      <c r="C66" s="85"/>
      <c r="D66" s="336" t="s">
        <v>266</v>
      </c>
      <c r="E66" s="274"/>
      <c r="F66" s="337"/>
      <c r="G66" s="338"/>
      <c r="H66" s="339"/>
    </row>
    <row r="67" spans="1:8" s="16" customFormat="1" ht="19.5" customHeight="1">
      <c r="A67" s="55"/>
      <c r="B67" s="272">
        <v>63003</v>
      </c>
      <c r="C67" s="85"/>
      <c r="D67" s="340" t="s">
        <v>267</v>
      </c>
      <c r="E67" s="251"/>
      <c r="F67" s="341"/>
      <c r="G67" s="342"/>
      <c r="H67" s="339"/>
    </row>
    <row r="68" spans="1:8" s="16" customFormat="1" ht="63" customHeight="1">
      <c r="A68" s="55"/>
      <c r="B68" s="344"/>
      <c r="C68" s="278">
        <v>6610</v>
      </c>
      <c r="D68" s="279" t="s">
        <v>268</v>
      </c>
      <c r="E68" s="251" t="s">
        <v>195</v>
      </c>
      <c r="F68" s="346">
        <v>80000</v>
      </c>
      <c r="G68" s="347">
        <v>0</v>
      </c>
      <c r="H68" s="321">
        <f>G68/F68</f>
        <v>0</v>
      </c>
    </row>
    <row r="69" spans="1:8" s="16" customFormat="1" ht="19.5" customHeight="1">
      <c r="A69" s="55"/>
      <c r="B69" s="345"/>
      <c r="C69" s="90"/>
      <c r="D69" s="143"/>
      <c r="E69" s="348"/>
      <c r="F69" s="349">
        <f>SUM(F68)</f>
        <v>80000</v>
      </c>
      <c r="G69" s="350">
        <f>SUM(G68)</f>
        <v>0</v>
      </c>
      <c r="H69" s="351">
        <f>G69/F69</f>
        <v>0</v>
      </c>
    </row>
    <row r="70" spans="1:8" s="16" customFormat="1" ht="19.5" customHeight="1">
      <c r="A70" s="55"/>
      <c r="B70" s="75"/>
      <c r="C70" s="90"/>
      <c r="D70" s="352"/>
      <c r="E70" s="353"/>
      <c r="F70" s="354">
        <f>SUM(F69)</f>
        <v>80000</v>
      </c>
      <c r="G70" s="355">
        <f>SUM(G69)</f>
        <v>0</v>
      </c>
      <c r="H70" s="264">
        <f>G70/F70</f>
        <v>0</v>
      </c>
    </row>
    <row r="71" spans="1:8" s="16" customFormat="1" ht="19.5" customHeight="1">
      <c r="A71" s="356" t="s">
        <v>36</v>
      </c>
      <c r="B71" s="45"/>
      <c r="C71" s="357"/>
      <c r="D71" s="147" t="s">
        <v>37</v>
      </c>
      <c r="E71" s="358"/>
      <c r="F71" s="276"/>
      <c r="G71" s="291"/>
      <c r="H71" s="252"/>
    </row>
    <row r="72" spans="1:8" s="16" customFormat="1" ht="22.5" customHeight="1">
      <c r="A72" s="71"/>
      <c r="B72" s="272" t="s">
        <v>269</v>
      </c>
      <c r="C72" s="359"/>
      <c r="D72" s="146" t="s">
        <v>270</v>
      </c>
      <c r="E72" s="251"/>
      <c r="F72" s="248"/>
      <c r="G72" s="293"/>
      <c r="H72" s="252"/>
    </row>
    <row r="73" spans="1:8" s="16" customFormat="1" ht="30" customHeight="1">
      <c r="A73" s="75"/>
      <c r="B73" s="343"/>
      <c r="C73" s="278">
        <v>3020</v>
      </c>
      <c r="D73" s="320" t="s">
        <v>271</v>
      </c>
      <c r="E73" s="251" t="s">
        <v>241</v>
      </c>
      <c r="F73" s="248">
        <v>1000</v>
      </c>
      <c r="G73" s="293">
        <v>0</v>
      </c>
      <c r="H73" s="252">
        <f aca="true" t="shared" si="1" ref="H73:H96">G73/F73</f>
        <v>0</v>
      </c>
    </row>
    <row r="74" spans="1:8" s="16" customFormat="1" ht="18.75" customHeight="1">
      <c r="A74" s="75"/>
      <c r="B74" s="75"/>
      <c r="C74" s="360" t="s">
        <v>211</v>
      </c>
      <c r="D74" s="123" t="s">
        <v>212</v>
      </c>
      <c r="E74" s="251" t="s">
        <v>17</v>
      </c>
      <c r="F74" s="248">
        <v>193900</v>
      </c>
      <c r="G74" s="293">
        <v>97750.76</v>
      </c>
      <c r="H74" s="252">
        <f t="shared" si="1"/>
        <v>0.504129757607014</v>
      </c>
    </row>
    <row r="75" spans="1:8" s="16" customFormat="1" ht="18.75" customHeight="1">
      <c r="A75" s="75"/>
      <c r="B75" s="75"/>
      <c r="C75" s="292" t="s">
        <v>213</v>
      </c>
      <c r="D75" s="123" t="s">
        <v>214</v>
      </c>
      <c r="E75" s="251" t="s">
        <v>17</v>
      </c>
      <c r="F75" s="248">
        <v>16000</v>
      </c>
      <c r="G75" s="293">
        <v>14414.07</v>
      </c>
      <c r="H75" s="252">
        <f t="shared" si="1"/>
        <v>0.9008793749999999</v>
      </c>
    </row>
    <row r="76" spans="1:8" s="16" customFormat="1" ht="18.75" customHeight="1">
      <c r="A76" s="75"/>
      <c r="B76" s="75"/>
      <c r="C76" s="292" t="s">
        <v>215</v>
      </c>
      <c r="D76" s="123" t="s">
        <v>216</v>
      </c>
      <c r="E76" s="251" t="s">
        <v>17</v>
      </c>
      <c r="F76" s="248">
        <v>38100</v>
      </c>
      <c r="G76" s="293">
        <v>18881.72</v>
      </c>
      <c r="H76" s="252">
        <f t="shared" si="1"/>
        <v>0.49558320209973755</v>
      </c>
    </row>
    <row r="77" spans="1:8" s="16" customFormat="1" ht="21" customHeight="1">
      <c r="A77" s="75"/>
      <c r="B77" s="75"/>
      <c r="C77" s="292" t="s">
        <v>217</v>
      </c>
      <c r="D77" s="123" t="s">
        <v>218</v>
      </c>
      <c r="E77" s="251" t="s">
        <v>17</v>
      </c>
      <c r="F77" s="248">
        <v>5700</v>
      </c>
      <c r="G77" s="293">
        <v>2779.02</v>
      </c>
      <c r="H77" s="252">
        <f t="shared" si="1"/>
        <v>0.4875473684210526</v>
      </c>
    </row>
    <row r="78" spans="1:8" s="16" customFormat="1" ht="18.75" customHeight="1">
      <c r="A78" s="75"/>
      <c r="B78" s="75"/>
      <c r="C78" s="292" t="s">
        <v>219</v>
      </c>
      <c r="D78" s="123" t="s">
        <v>220</v>
      </c>
      <c r="E78" s="251" t="s">
        <v>17</v>
      </c>
      <c r="F78" s="248">
        <v>16200</v>
      </c>
      <c r="G78" s="293">
        <v>7700</v>
      </c>
      <c r="H78" s="252">
        <f t="shared" si="1"/>
        <v>0.47530864197530864</v>
      </c>
    </row>
    <row r="79" spans="1:8" s="16" customFormat="1" ht="18.75" customHeight="1">
      <c r="A79" s="75"/>
      <c r="B79" s="75"/>
      <c r="C79" s="292" t="s">
        <v>221</v>
      </c>
      <c r="D79" s="123" t="s">
        <v>222</v>
      </c>
      <c r="E79" s="251" t="s">
        <v>17</v>
      </c>
      <c r="F79" s="248">
        <v>11100</v>
      </c>
      <c r="G79" s="293">
        <v>5759.02</v>
      </c>
      <c r="H79" s="252">
        <f t="shared" si="1"/>
        <v>0.5188306306306306</v>
      </c>
    </row>
    <row r="80" spans="1:8" s="16" customFormat="1" ht="18.75" customHeight="1">
      <c r="A80" s="75"/>
      <c r="B80" s="75"/>
      <c r="C80" s="131" t="s">
        <v>223</v>
      </c>
      <c r="D80" s="123" t="s">
        <v>224</v>
      </c>
      <c r="E80" s="251" t="s">
        <v>17</v>
      </c>
      <c r="F80" s="248">
        <v>408000</v>
      </c>
      <c r="G80" s="293">
        <v>221749.67</v>
      </c>
      <c r="H80" s="252">
        <f t="shared" si="1"/>
        <v>0.5435040931372549</v>
      </c>
    </row>
    <row r="81" spans="1:8" s="16" customFormat="1" ht="18.75" customHeight="1">
      <c r="A81" s="75"/>
      <c r="B81" s="75"/>
      <c r="C81" s="360" t="s">
        <v>225</v>
      </c>
      <c r="D81" s="123" t="s">
        <v>226</v>
      </c>
      <c r="E81" s="251" t="s">
        <v>241</v>
      </c>
      <c r="F81" s="248">
        <v>94100</v>
      </c>
      <c r="G81" s="293">
        <v>36793.15</v>
      </c>
      <c r="H81" s="252">
        <f t="shared" si="1"/>
        <v>0.3910005313496281</v>
      </c>
    </row>
    <row r="82" spans="1:8" s="16" customFormat="1" ht="18.75" customHeight="1">
      <c r="A82" s="75"/>
      <c r="B82" s="75"/>
      <c r="C82" s="292" t="s">
        <v>228</v>
      </c>
      <c r="D82" s="123" t="s">
        <v>229</v>
      </c>
      <c r="E82" s="251" t="s">
        <v>210</v>
      </c>
      <c r="F82" s="248">
        <v>900</v>
      </c>
      <c r="G82" s="293">
        <v>0</v>
      </c>
      <c r="H82" s="252">
        <f t="shared" si="1"/>
        <v>0</v>
      </c>
    </row>
    <row r="83" spans="1:8" s="16" customFormat="1" ht="18.75" customHeight="1">
      <c r="A83" s="75"/>
      <c r="B83" s="75"/>
      <c r="C83" s="292" t="s">
        <v>205</v>
      </c>
      <c r="D83" s="123" t="s">
        <v>206</v>
      </c>
      <c r="E83" s="251" t="s">
        <v>17</v>
      </c>
      <c r="F83" s="248">
        <v>148150</v>
      </c>
      <c r="G83" s="293">
        <v>73785.46</v>
      </c>
      <c r="H83" s="252">
        <f t="shared" si="1"/>
        <v>0.49804562942963215</v>
      </c>
    </row>
    <row r="84" spans="1:8" s="16" customFormat="1" ht="21.75" customHeight="1">
      <c r="A84" s="75"/>
      <c r="B84" s="75"/>
      <c r="C84" s="292" t="s">
        <v>230</v>
      </c>
      <c r="D84" s="123" t="s">
        <v>231</v>
      </c>
      <c r="E84" s="251" t="s">
        <v>210</v>
      </c>
      <c r="F84" s="248">
        <v>1500</v>
      </c>
      <c r="G84" s="293">
        <v>198</v>
      </c>
      <c r="H84" s="252">
        <f t="shared" si="1"/>
        <v>0.132</v>
      </c>
    </row>
    <row r="85" spans="1:8" s="16" customFormat="1" ht="38.25" customHeight="1">
      <c r="A85" s="75"/>
      <c r="B85" s="75"/>
      <c r="C85" s="292" t="s">
        <v>232</v>
      </c>
      <c r="D85" s="123" t="s">
        <v>233</v>
      </c>
      <c r="E85" s="251" t="s">
        <v>210</v>
      </c>
      <c r="F85" s="248">
        <v>800</v>
      </c>
      <c r="G85" s="293">
        <v>256.2</v>
      </c>
      <c r="H85" s="252">
        <f t="shared" si="1"/>
        <v>0.32025</v>
      </c>
    </row>
    <row r="86" spans="1:8" s="16" customFormat="1" ht="38.25" customHeight="1">
      <c r="A86" s="75"/>
      <c r="B86" s="75"/>
      <c r="C86" s="131" t="s">
        <v>234</v>
      </c>
      <c r="D86" s="124" t="s">
        <v>235</v>
      </c>
      <c r="E86" s="283" t="s">
        <v>241</v>
      </c>
      <c r="F86" s="285">
        <v>3600</v>
      </c>
      <c r="G86" s="294">
        <v>1431.35</v>
      </c>
      <c r="H86" s="252">
        <f t="shared" si="1"/>
        <v>0.3975972222222222</v>
      </c>
    </row>
    <row r="87" spans="1:8" s="16" customFormat="1" ht="27" customHeight="1">
      <c r="A87" s="81"/>
      <c r="B87" s="81"/>
      <c r="C87" s="99">
        <v>4390</v>
      </c>
      <c r="D87" s="282" t="s">
        <v>272</v>
      </c>
      <c r="E87" s="283" t="s">
        <v>241</v>
      </c>
      <c r="F87" s="361">
        <v>700</v>
      </c>
      <c r="G87" s="362">
        <v>0</v>
      </c>
      <c r="H87" s="252">
        <f t="shared" si="1"/>
        <v>0</v>
      </c>
    </row>
    <row r="88" spans="1:8" s="16" customFormat="1" ht="20.25" customHeight="1">
      <c r="A88" s="71"/>
      <c r="B88" s="71"/>
      <c r="C88" s="290" t="s">
        <v>236</v>
      </c>
      <c r="D88" s="107" t="s">
        <v>237</v>
      </c>
      <c r="E88" s="274" t="s">
        <v>210</v>
      </c>
      <c r="F88" s="363">
        <v>5000</v>
      </c>
      <c r="G88" s="291">
        <v>3050.07</v>
      </c>
      <c r="H88" s="252">
        <f t="shared" si="1"/>
        <v>0.6100140000000001</v>
      </c>
    </row>
    <row r="89" spans="1:8" s="16" customFormat="1" ht="18.75" customHeight="1">
      <c r="A89" s="75"/>
      <c r="B89" s="75"/>
      <c r="C89" s="292" t="s">
        <v>207</v>
      </c>
      <c r="D89" s="123" t="s">
        <v>208</v>
      </c>
      <c r="E89" s="364" t="s">
        <v>241</v>
      </c>
      <c r="F89" s="365">
        <v>5000</v>
      </c>
      <c r="G89" s="293">
        <v>2575</v>
      </c>
      <c r="H89" s="252">
        <f t="shared" si="1"/>
        <v>0.515</v>
      </c>
    </row>
    <row r="90" spans="1:8" s="16" customFormat="1" ht="27.75" customHeight="1">
      <c r="A90" s="75"/>
      <c r="B90" s="75"/>
      <c r="C90" s="292" t="s">
        <v>238</v>
      </c>
      <c r="D90" s="123" t="s">
        <v>239</v>
      </c>
      <c r="E90" s="364" t="s">
        <v>273</v>
      </c>
      <c r="F90" s="365">
        <v>5000</v>
      </c>
      <c r="G90" s="293">
        <v>3150</v>
      </c>
      <c r="H90" s="252">
        <f t="shared" si="1"/>
        <v>0.63</v>
      </c>
    </row>
    <row r="91" spans="1:8" s="16" customFormat="1" ht="16.5" customHeight="1">
      <c r="A91" s="75"/>
      <c r="B91" s="75"/>
      <c r="C91" s="290" t="s">
        <v>274</v>
      </c>
      <c r="D91" s="107" t="s">
        <v>240</v>
      </c>
      <c r="E91" s="274" t="s">
        <v>210</v>
      </c>
      <c r="F91" s="363">
        <v>22000</v>
      </c>
      <c r="G91" s="291">
        <v>3486</v>
      </c>
      <c r="H91" s="252">
        <f t="shared" si="1"/>
        <v>0.15845454545454546</v>
      </c>
    </row>
    <row r="92" spans="1:8" s="16" customFormat="1" ht="27.75" customHeight="1">
      <c r="A92" s="75"/>
      <c r="B92" s="75"/>
      <c r="C92" s="292" t="s">
        <v>245</v>
      </c>
      <c r="D92" s="123" t="s">
        <v>246</v>
      </c>
      <c r="E92" s="251" t="s">
        <v>241</v>
      </c>
      <c r="F92" s="365">
        <v>5000</v>
      </c>
      <c r="G92" s="293">
        <v>3486.5</v>
      </c>
      <c r="H92" s="252">
        <f t="shared" si="1"/>
        <v>0.6973</v>
      </c>
    </row>
    <row r="93" spans="1:8" s="16" customFormat="1" ht="29.25" customHeight="1">
      <c r="A93" s="75"/>
      <c r="B93" s="75"/>
      <c r="C93" s="292" t="s">
        <v>247</v>
      </c>
      <c r="D93" s="123" t="s">
        <v>248</v>
      </c>
      <c r="E93" s="251" t="s">
        <v>241</v>
      </c>
      <c r="F93" s="365">
        <v>4000</v>
      </c>
      <c r="G93" s="293">
        <v>2630</v>
      </c>
      <c r="H93" s="252">
        <f t="shared" si="1"/>
        <v>0.6575</v>
      </c>
    </row>
    <row r="94" spans="1:8" s="16" customFormat="1" ht="30" customHeight="1">
      <c r="A94" s="75"/>
      <c r="B94" s="75"/>
      <c r="C94" s="292" t="s">
        <v>275</v>
      </c>
      <c r="D94" s="123" t="s">
        <v>276</v>
      </c>
      <c r="E94" s="251" t="s">
        <v>241</v>
      </c>
      <c r="F94" s="365">
        <v>1000</v>
      </c>
      <c r="G94" s="293">
        <v>118.22</v>
      </c>
      <c r="H94" s="252">
        <f t="shared" si="1"/>
        <v>0.11822</v>
      </c>
    </row>
    <row r="95" spans="1:8" s="16" customFormat="1" ht="29.25" customHeight="1">
      <c r="A95" s="75"/>
      <c r="B95" s="75"/>
      <c r="C95" s="292" t="s">
        <v>277</v>
      </c>
      <c r="D95" s="123" t="s">
        <v>250</v>
      </c>
      <c r="E95" s="251" t="s">
        <v>241</v>
      </c>
      <c r="F95" s="365">
        <v>1000</v>
      </c>
      <c r="G95" s="293">
        <v>609</v>
      </c>
      <c r="H95" s="252">
        <f t="shared" si="1"/>
        <v>0.609</v>
      </c>
    </row>
    <row r="96" spans="1:8" s="16" customFormat="1" ht="19.5" customHeight="1">
      <c r="A96" s="75"/>
      <c r="B96" s="81"/>
      <c r="C96" s="366"/>
      <c r="D96" s="145"/>
      <c r="E96" s="367"/>
      <c r="F96" s="368">
        <f>SUM(F73:F95)</f>
        <v>987750</v>
      </c>
      <c r="G96" s="316">
        <f>SUM(G74:G95)</f>
        <v>500603.21</v>
      </c>
      <c r="H96" s="257">
        <f t="shared" si="1"/>
        <v>0.5068116527461403</v>
      </c>
    </row>
    <row r="97" spans="1:8" s="16" customFormat="1" ht="19.5" customHeight="1">
      <c r="A97" s="75"/>
      <c r="B97" s="150" t="s">
        <v>38</v>
      </c>
      <c r="C97" s="369"/>
      <c r="D97" s="146" t="s">
        <v>39</v>
      </c>
      <c r="E97" s="364"/>
      <c r="F97" s="365"/>
      <c r="G97" s="293"/>
      <c r="H97" s="252"/>
    </row>
    <row r="98" spans="1:8" s="16" customFormat="1" ht="18.75" customHeight="1">
      <c r="A98" s="75"/>
      <c r="B98" s="101"/>
      <c r="C98" s="152" t="s">
        <v>205</v>
      </c>
      <c r="D98" s="123" t="s">
        <v>206</v>
      </c>
      <c r="E98" s="251" t="s">
        <v>17</v>
      </c>
      <c r="F98" s="365">
        <v>26950</v>
      </c>
      <c r="G98" s="293">
        <v>13331.63</v>
      </c>
      <c r="H98" s="252">
        <f aca="true" t="shared" si="2" ref="H98:H104">G98/F98</f>
        <v>0.49468014842300556</v>
      </c>
    </row>
    <row r="99" spans="1:8" s="16" customFormat="1" ht="18.75" customHeight="1">
      <c r="A99" s="75"/>
      <c r="B99" s="101"/>
      <c r="C99" s="152">
        <v>4510</v>
      </c>
      <c r="D99" s="123" t="s">
        <v>278</v>
      </c>
      <c r="E99" s="251" t="s">
        <v>210</v>
      </c>
      <c r="F99" s="365">
        <v>3000</v>
      </c>
      <c r="G99" s="293">
        <v>1314</v>
      </c>
      <c r="H99" s="252">
        <f t="shared" si="2"/>
        <v>0.438</v>
      </c>
    </row>
    <row r="100" spans="1:8" s="16" customFormat="1" ht="28.5" customHeight="1">
      <c r="A100" s="75"/>
      <c r="B100" s="101"/>
      <c r="C100" s="152">
        <v>4520</v>
      </c>
      <c r="D100" s="123" t="s">
        <v>279</v>
      </c>
      <c r="E100" s="364" t="s">
        <v>17</v>
      </c>
      <c r="F100" s="365">
        <v>20000</v>
      </c>
      <c r="G100" s="293">
        <v>19339.41</v>
      </c>
      <c r="H100" s="252">
        <f t="shared" si="2"/>
        <v>0.9669705</v>
      </c>
    </row>
    <row r="101" spans="1:8" s="16" customFormat="1" ht="19.5" customHeight="1">
      <c r="A101" s="75"/>
      <c r="B101" s="101"/>
      <c r="C101" s="152">
        <v>4530</v>
      </c>
      <c r="D101" s="107" t="s">
        <v>240</v>
      </c>
      <c r="E101" s="364" t="s">
        <v>241</v>
      </c>
      <c r="F101" s="365">
        <v>50</v>
      </c>
      <c r="G101" s="293">
        <v>0.49</v>
      </c>
      <c r="H101" s="252">
        <f t="shared" si="2"/>
        <v>0.0098</v>
      </c>
    </row>
    <row r="102" spans="1:8" s="16" customFormat="1" ht="28.5" customHeight="1">
      <c r="A102" s="75"/>
      <c r="B102" s="101"/>
      <c r="C102" s="370" t="s">
        <v>280</v>
      </c>
      <c r="D102" s="123" t="s">
        <v>281</v>
      </c>
      <c r="E102" s="364" t="s">
        <v>17</v>
      </c>
      <c r="F102" s="365">
        <v>202000</v>
      </c>
      <c r="G102" s="293">
        <v>37335.86</v>
      </c>
      <c r="H102" s="252">
        <f t="shared" si="2"/>
        <v>0.1848309900990099</v>
      </c>
    </row>
    <row r="103" spans="1:8" s="16" customFormat="1" ht="19.5" customHeight="1">
      <c r="A103" s="75"/>
      <c r="B103" s="188"/>
      <c r="C103" s="158"/>
      <c r="D103" s="145"/>
      <c r="E103" s="367"/>
      <c r="F103" s="368">
        <f>SUM(F98:F102)</f>
        <v>252000</v>
      </c>
      <c r="G103" s="316">
        <f>SUM(G98:G102)</f>
        <v>71321.39</v>
      </c>
      <c r="H103" s="257">
        <f t="shared" si="2"/>
        <v>0.2830213888888889</v>
      </c>
    </row>
    <row r="104" spans="1:8" s="16" customFormat="1" ht="19.5" customHeight="1">
      <c r="A104" s="81"/>
      <c r="B104" s="108"/>
      <c r="C104" s="371"/>
      <c r="D104" s="303"/>
      <c r="E104" s="367"/>
      <c r="F104" s="372">
        <f>F96+F103</f>
        <v>1239750</v>
      </c>
      <c r="G104" s="373">
        <f>G96+G103</f>
        <v>571924.6</v>
      </c>
      <c r="H104" s="264">
        <f t="shared" si="2"/>
        <v>0.46132252470256097</v>
      </c>
    </row>
    <row r="105" spans="1:8" s="16" customFormat="1" ht="19.5" customHeight="1">
      <c r="A105" s="45" t="s">
        <v>282</v>
      </c>
      <c r="B105" s="18"/>
      <c r="C105" s="357"/>
      <c r="D105" s="374" t="s">
        <v>54</v>
      </c>
      <c r="E105" s="375"/>
      <c r="F105" s="365"/>
      <c r="G105" s="293"/>
      <c r="H105" s="252"/>
    </row>
    <row r="106" spans="1:8" s="16" customFormat="1" ht="19.5" customHeight="1">
      <c r="A106" s="71"/>
      <c r="B106" s="100" t="s">
        <v>283</v>
      </c>
      <c r="C106" s="151"/>
      <c r="D106" s="146" t="s">
        <v>284</v>
      </c>
      <c r="E106" s="364"/>
      <c r="F106" s="365"/>
      <c r="G106" s="293"/>
      <c r="H106" s="252"/>
    </row>
    <row r="107" spans="1:8" s="16" customFormat="1" ht="25.5" customHeight="1">
      <c r="A107" s="75"/>
      <c r="B107" s="101"/>
      <c r="C107" s="152" t="s">
        <v>205</v>
      </c>
      <c r="D107" s="123" t="s">
        <v>206</v>
      </c>
      <c r="E107" s="251" t="s">
        <v>195</v>
      </c>
      <c r="F107" s="365">
        <v>50000</v>
      </c>
      <c r="G107" s="293">
        <v>697.84</v>
      </c>
      <c r="H107" s="252">
        <f>G107/F107</f>
        <v>0.0139568</v>
      </c>
    </row>
    <row r="108" spans="1:8" s="16" customFormat="1" ht="16.5" customHeight="1">
      <c r="A108" s="75"/>
      <c r="B108" s="101"/>
      <c r="C108" s="376"/>
      <c r="D108" s="146"/>
      <c r="E108" s="377"/>
      <c r="F108" s="368">
        <f>SUM(F107:F107)</f>
        <v>50000</v>
      </c>
      <c r="G108" s="316">
        <f>SUM(G107:G107)</f>
        <v>697.84</v>
      </c>
      <c r="H108" s="257">
        <f>G108/F108</f>
        <v>0.0139568</v>
      </c>
    </row>
    <row r="109" spans="1:8" s="16" customFormat="1" ht="26.25" customHeight="1">
      <c r="A109" s="75"/>
      <c r="B109" s="100" t="s">
        <v>285</v>
      </c>
      <c r="C109" s="151"/>
      <c r="D109" s="146" t="s">
        <v>286</v>
      </c>
      <c r="E109" s="364"/>
      <c r="F109" s="365"/>
      <c r="G109" s="293"/>
      <c r="H109" s="252"/>
    </row>
    <row r="110" spans="1:8" s="16" customFormat="1" ht="16.5" customHeight="1">
      <c r="A110" s="75"/>
      <c r="B110" s="101"/>
      <c r="C110" s="152" t="s">
        <v>205</v>
      </c>
      <c r="D110" s="123" t="s">
        <v>206</v>
      </c>
      <c r="E110" s="251" t="s">
        <v>210</v>
      </c>
      <c r="F110" s="365">
        <v>40000</v>
      </c>
      <c r="G110" s="293">
        <v>2562</v>
      </c>
      <c r="H110" s="252">
        <f>G110/F110</f>
        <v>0.06405</v>
      </c>
    </row>
    <row r="111" spans="1:8" s="16" customFormat="1" ht="19.5" customHeight="1">
      <c r="A111" s="81"/>
      <c r="B111" s="108"/>
      <c r="C111" s="371"/>
      <c r="D111" s="303"/>
      <c r="E111" s="378"/>
      <c r="F111" s="379">
        <f>SUM(F110)</f>
        <v>40000</v>
      </c>
      <c r="G111" s="314">
        <f>SUM(G110)</f>
        <v>2562</v>
      </c>
      <c r="H111" s="257">
        <f>G111/F111</f>
        <v>0.06405</v>
      </c>
    </row>
    <row r="112" spans="1:8" s="16" customFormat="1" ht="19.5" customHeight="1">
      <c r="A112" s="71"/>
      <c r="B112" s="119" t="s">
        <v>287</v>
      </c>
      <c r="C112" s="380"/>
      <c r="D112" s="129" t="s">
        <v>14</v>
      </c>
      <c r="E112" s="381"/>
      <c r="F112" s="363"/>
      <c r="G112" s="291"/>
      <c r="H112" s="252"/>
    </row>
    <row r="113" spans="1:8" s="16" customFormat="1" ht="28.5" customHeight="1">
      <c r="A113" s="75"/>
      <c r="B113" s="116"/>
      <c r="C113" s="292" t="s">
        <v>288</v>
      </c>
      <c r="D113" s="123" t="s">
        <v>209</v>
      </c>
      <c r="E113" s="251" t="s">
        <v>210</v>
      </c>
      <c r="F113" s="365">
        <v>1600</v>
      </c>
      <c r="G113" s="293">
        <v>395.25</v>
      </c>
      <c r="H113" s="252">
        <f aca="true" t="shared" si="3" ref="H113:H135">G113/F113</f>
        <v>0.24703125</v>
      </c>
    </row>
    <row r="114" spans="1:8" s="16" customFormat="1" ht="16.5" customHeight="1">
      <c r="A114" s="75"/>
      <c r="B114" s="96"/>
      <c r="C114" s="292" t="s">
        <v>211</v>
      </c>
      <c r="D114" s="123" t="s">
        <v>212</v>
      </c>
      <c r="E114" s="364" t="s">
        <v>17</v>
      </c>
      <c r="F114" s="365">
        <v>449381</v>
      </c>
      <c r="G114" s="293">
        <v>207295.96</v>
      </c>
      <c r="H114" s="252">
        <f t="shared" si="3"/>
        <v>0.4612922219675509</v>
      </c>
    </row>
    <row r="115" spans="1:8" s="16" customFormat="1" ht="16.5" customHeight="1">
      <c r="A115" s="75"/>
      <c r="B115" s="96"/>
      <c r="C115" s="292" t="s">
        <v>213</v>
      </c>
      <c r="D115" s="123" t="s">
        <v>214</v>
      </c>
      <c r="E115" s="364" t="s">
        <v>17</v>
      </c>
      <c r="F115" s="365">
        <v>30811</v>
      </c>
      <c r="G115" s="293">
        <v>27510.76</v>
      </c>
      <c r="H115" s="252">
        <f t="shared" si="3"/>
        <v>0.8928876050761091</v>
      </c>
    </row>
    <row r="116" spans="1:8" s="16" customFormat="1" ht="16.5" customHeight="1">
      <c r="A116" s="75"/>
      <c r="B116" s="96"/>
      <c r="C116" s="292" t="s">
        <v>215</v>
      </c>
      <c r="D116" s="123" t="s">
        <v>216</v>
      </c>
      <c r="E116" s="364" t="s">
        <v>17</v>
      </c>
      <c r="F116" s="365">
        <v>78300</v>
      </c>
      <c r="G116" s="293">
        <v>37239.08</v>
      </c>
      <c r="H116" s="252">
        <f t="shared" si="3"/>
        <v>0.4755948914431673</v>
      </c>
    </row>
    <row r="117" spans="1:8" s="16" customFormat="1" ht="16.5" customHeight="1">
      <c r="A117" s="75"/>
      <c r="B117" s="96"/>
      <c r="C117" s="292" t="s">
        <v>217</v>
      </c>
      <c r="D117" s="123" t="s">
        <v>218</v>
      </c>
      <c r="E117" s="364" t="s">
        <v>241</v>
      </c>
      <c r="F117" s="365">
        <v>12100</v>
      </c>
      <c r="G117" s="293">
        <v>4159.52</v>
      </c>
      <c r="H117" s="252">
        <f t="shared" si="3"/>
        <v>0.3437619834710744</v>
      </c>
    </row>
    <row r="118" spans="1:8" s="16" customFormat="1" ht="16.5" customHeight="1">
      <c r="A118" s="75"/>
      <c r="B118" s="96"/>
      <c r="C118" s="292" t="s">
        <v>219</v>
      </c>
      <c r="D118" s="123" t="s">
        <v>220</v>
      </c>
      <c r="E118" s="364" t="s">
        <v>241</v>
      </c>
      <c r="F118" s="365">
        <v>29680</v>
      </c>
      <c r="G118" s="293">
        <v>10920</v>
      </c>
      <c r="H118" s="252">
        <f t="shared" si="3"/>
        <v>0.36792452830188677</v>
      </c>
    </row>
    <row r="119" spans="1:8" s="16" customFormat="1" ht="16.5" customHeight="1">
      <c r="A119" s="75"/>
      <c r="B119" s="96"/>
      <c r="C119" s="292" t="s">
        <v>221</v>
      </c>
      <c r="D119" s="123" t="s">
        <v>222</v>
      </c>
      <c r="E119" s="364" t="s">
        <v>17</v>
      </c>
      <c r="F119" s="365">
        <v>42200</v>
      </c>
      <c r="G119" s="293">
        <v>21035.03</v>
      </c>
      <c r="H119" s="252">
        <f t="shared" si="3"/>
        <v>0.49846042654028433</v>
      </c>
    </row>
    <row r="120" spans="1:8" s="16" customFormat="1" ht="16.5" customHeight="1">
      <c r="A120" s="75"/>
      <c r="B120" s="96"/>
      <c r="C120" s="292" t="s">
        <v>223</v>
      </c>
      <c r="D120" s="123" t="s">
        <v>224</v>
      </c>
      <c r="E120" s="251" t="s">
        <v>210</v>
      </c>
      <c r="F120" s="365">
        <v>19200</v>
      </c>
      <c r="G120" s="293">
        <v>5772.88</v>
      </c>
      <c r="H120" s="252">
        <f t="shared" si="3"/>
        <v>0.30067083333333333</v>
      </c>
    </row>
    <row r="121" spans="1:8" s="16" customFormat="1" ht="16.5" customHeight="1">
      <c r="A121" s="75"/>
      <c r="B121" s="96"/>
      <c r="C121" s="292" t="s">
        <v>225</v>
      </c>
      <c r="D121" s="123" t="s">
        <v>226</v>
      </c>
      <c r="E121" s="364" t="s">
        <v>241</v>
      </c>
      <c r="F121" s="365">
        <v>31670</v>
      </c>
      <c r="G121" s="293">
        <v>10192.7</v>
      </c>
      <c r="H121" s="252">
        <f t="shared" si="3"/>
        <v>0.32184085885696245</v>
      </c>
    </row>
    <row r="122" spans="1:8" s="16" customFormat="1" ht="16.5" customHeight="1">
      <c r="A122" s="75"/>
      <c r="B122" s="96"/>
      <c r="C122" s="292" t="s">
        <v>228</v>
      </c>
      <c r="D122" s="123" t="s">
        <v>229</v>
      </c>
      <c r="E122" s="251" t="s">
        <v>210</v>
      </c>
      <c r="F122" s="365">
        <v>3000</v>
      </c>
      <c r="G122" s="293">
        <v>275.5</v>
      </c>
      <c r="H122" s="252">
        <f t="shared" si="3"/>
        <v>0.09183333333333334</v>
      </c>
    </row>
    <row r="123" spans="1:8" s="16" customFormat="1" ht="16.5" customHeight="1">
      <c r="A123" s="75"/>
      <c r="B123" s="96"/>
      <c r="C123" s="292" t="s">
        <v>205</v>
      </c>
      <c r="D123" s="123" t="s">
        <v>206</v>
      </c>
      <c r="E123" s="251" t="s">
        <v>210</v>
      </c>
      <c r="F123" s="365">
        <v>95000</v>
      </c>
      <c r="G123" s="293">
        <v>25547.86</v>
      </c>
      <c r="H123" s="252">
        <f t="shared" si="3"/>
        <v>0.2689248421052632</v>
      </c>
    </row>
    <row r="124" spans="1:8" s="16" customFormat="1" ht="37.5" customHeight="1">
      <c r="A124" s="75"/>
      <c r="B124" s="96"/>
      <c r="C124" s="292" t="s">
        <v>232</v>
      </c>
      <c r="D124" s="123" t="s">
        <v>233</v>
      </c>
      <c r="E124" s="251" t="s">
        <v>210</v>
      </c>
      <c r="F124" s="365">
        <v>3500</v>
      </c>
      <c r="G124" s="293">
        <v>499.27</v>
      </c>
      <c r="H124" s="252">
        <f t="shared" si="3"/>
        <v>0.14264857142857143</v>
      </c>
    </row>
    <row r="125" spans="1:8" s="16" customFormat="1" ht="37.5" customHeight="1">
      <c r="A125" s="75"/>
      <c r="B125" s="96"/>
      <c r="C125" s="292">
        <v>4370</v>
      </c>
      <c r="D125" s="123" t="s">
        <v>235</v>
      </c>
      <c r="E125" s="251" t="s">
        <v>210</v>
      </c>
      <c r="F125" s="365">
        <v>500</v>
      </c>
      <c r="G125" s="293">
        <v>283.93</v>
      </c>
      <c r="H125" s="252">
        <f t="shared" si="3"/>
        <v>0.56786</v>
      </c>
    </row>
    <row r="126" spans="1:8" s="16" customFormat="1" ht="16.5" customHeight="1">
      <c r="A126" s="75"/>
      <c r="B126" s="96"/>
      <c r="C126" s="292" t="s">
        <v>236</v>
      </c>
      <c r="D126" s="123" t="s">
        <v>237</v>
      </c>
      <c r="E126" s="251" t="s">
        <v>210</v>
      </c>
      <c r="F126" s="365">
        <v>5000</v>
      </c>
      <c r="G126" s="293">
        <v>2345.38</v>
      </c>
      <c r="H126" s="252">
        <f t="shared" si="3"/>
        <v>0.46907600000000005</v>
      </c>
    </row>
    <row r="127" spans="1:8" s="16" customFormat="1" ht="16.5" customHeight="1">
      <c r="A127" s="75"/>
      <c r="B127" s="96"/>
      <c r="C127" s="292" t="s">
        <v>207</v>
      </c>
      <c r="D127" s="123" t="s">
        <v>208</v>
      </c>
      <c r="E127" s="251" t="s">
        <v>210</v>
      </c>
      <c r="F127" s="365">
        <v>10000</v>
      </c>
      <c r="G127" s="293">
        <v>2728.5</v>
      </c>
      <c r="H127" s="252">
        <f t="shared" si="3"/>
        <v>0.27285</v>
      </c>
    </row>
    <row r="128" spans="1:8" s="16" customFormat="1" ht="27" customHeight="1">
      <c r="A128" s="75"/>
      <c r="B128" s="96"/>
      <c r="C128" s="292" t="s">
        <v>238</v>
      </c>
      <c r="D128" s="123" t="s">
        <v>239</v>
      </c>
      <c r="E128" s="364" t="s">
        <v>17</v>
      </c>
      <c r="F128" s="365">
        <v>13300</v>
      </c>
      <c r="G128" s="293">
        <v>9964.96</v>
      </c>
      <c r="H128" s="252">
        <f t="shared" si="3"/>
        <v>0.7492451127819548</v>
      </c>
    </row>
    <row r="129" spans="1:8" s="16" customFormat="1" ht="27" customHeight="1">
      <c r="A129" s="75"/>
      <c r="B129" s="96"/>
      <c r="C129" s="382">
        <v>4530</v>
      </c>
      <c r="D129" s="123" t="s">
        <v>240</v>
      </c>
      <c r="E129" s="364" t="s">
        <v>241</v>
      </c>
      <c r="F129" s="365">
        <v>1000</v>
      </c>
      <c r="G129" s="293">
        <v>0</v>
      </c>
      <c r="H129" s="252">
        <f t="shared" si="3"/>
        <v>0</v>
      </c>
    </row>
    <row r="130" spans="1:8" s="16" customFormat="1" ht="27" customHeight="1">
      <c r="A130" s="75"/>
      <c r="B130" s="96"/>
      <c r="C130" s="131" t="s">
        <v>247</v>
      </c>
      <c r="D130" s="123" t="s">
        <v>248</v>
      </c>
      <c r="E130" s="251" t="s">
        <v>210</v>
      </c>
      <c r="F130" s="365">
        <v>2500</v>
      </c>
      <c r="G130" s="293">
        <v>1580</v>
      </c>
      <c r="H130" s="252">
        <f t="shared" si="3"/>
        <v>0.632</v>
      </c>
    </row>
    <row r="131" spans="1:8" s="16" customFormat="1" ht="27" customHeight="1">
      <c r="A131" s="75"/>
      <c r="B131" s="96"/>
      <c r="C131" s="96">
        <v>4740</v>
      </c>
      <c r="D131" s="123" t="s">
        <v>276</v>
      </c>
      <c r="E131" s="251" t="s">
        <v>210</v>
      </c>
      <c r="F131" s="365">
        <v>500</v>
      </c>
      <c r="G131" s="293">
        <v>0</v>
      </c>
      <c r="H131" s="252">
        <f t="shared" si="3"/>
        <v>0</v>
      </c>
    </row>
    <row r="132" spans="1:8" s="16" customFormat="1" ht="27" customHeight="1">
      <c r="A132" s="75"/>
      <c r="B132" s="96"/>
      <c r="C132" s="290" t="s">
        <v>277</v>
      </c>
      <c r="D132" s="123" t="s">
        <v>250</v>
      </c>
      <c r="E132" s="364" t="s">
        <v>17</v>
      </c>
      <c r="F132" s="365">
        <v>3000</v>
      </c>
      <c r="G132" s="293">
        <v>1863.5</v>
      </c>
      <c r="H132" s="252">
        <f t="shared" si="3"/>
        <v>0.6211666666666666</v>
      </c>
    </row>
    <row r="133" spans="1:8" s="16" customFormat="1" ht="27" customHeight="1">
      <c r="A133" s="75"/>
      <c r="B133" s="96"/>
      <c r="C133" s="382" t="s">
        <v>280</v>
      </c>
      <c r="D133" s="123" t="s">
        <v>281</v>
      </c>
      <c r="E133" s="364" t="s">
        <v>17</v>
      </c>
      <c r="F133" s="365">
        <v>20000</v>
      </c>
      <c r="G133" s="293">
        <v>19337</v>
      </c>
      <c r="H133" s="252">
        <f t="shared" si="3"/>
        <v>0.96685</v>
      </c>
    </row>
    <row r="134" spans="1:8" s="16" customFormat="1" ht="19.5" customHeight="1">
      <c r="A134" s="75"/>
      <c r="B134" s="96"/>
      <c r="C134" s="315"/>
      <c r="D134" s="145"/>
      <c r="E134" s="367"/>
      <c r="F134" s="368">
        <f>SUM(F113:F133)</f>
        <v>852242</v>
      </c>
      <c r="G134" s="316">
        <f>SUM(G113:G133)</f>
        <v>388947.08</v>
      </c>
      <c r="H134" s="257">
        <f t="shared" si="3"/>
        <v>0.45638102792399343</v>
      </c>
    </row>
    <row r="135" spans="1:8" s="16" customFormat="1" ht="19.5" customHeight="1">
      <c r="A135" s="81"/>
      <c r="B135" s="99"/>
      <c r="C135" s="366"/>
      <c r="D135" s="303"/>
      <c r="E135" s="383"/>
      <c r="F135" s="384">
        <f>F108+F111+F134</f>
        <v>942242</v>
      </c>
      <c r="G135" s="385">
        <f>G108+G111+G134</f>
        <v>392206.92000000004</v>
      </c>
      <c r="H135" s="264">
        <f t="shared" si="3"/>
        <v>0.4162486070457484</v>
      </c>
    </row>
    <row r="136" spans="1:8" s="16" customFormat="1" ht="19.5" customHeight="1">
      <c r="A136" s="45" t="s">
        <v>56</v>
      </c>
      <c r="B136" s="207"/>
      <c r="C136" s="307"/>
      <c r="D136" s="140" t="s">
        <v>57</v>
      </c>
      <c r="E136" s="386"/>
      <c r="F136" s="387"/>
      <c r="G136" s="388"/>
      <c r="H136" s="252"/>
    </row>
    <row r="137" spans="1:8" s="16" customFormat="1" ht="19.5" customHeight="1">
      <c r="A137" s="71"/>
      <c r="B137" s="134" t="s">
        <v>58</v>
      </c>
      <c r="C137" s="309"/>
      <c r="D137" s="143" t="s">
        <v>59</v>
      </c>
      <c r="E137" s="389"/>
      <c r="F137" s="390"/>
      <c r="G137" s="391"/>
      <c r="H137" s="392"/>
    </row>
    <row r="138" spans="1:8" s="16" customFormat="1" ht="16.5" customHeight="1">
      <c r="A138" s="75"/>
      <c r="B138" s="116"/>
      <c r="C138" s="131" t="s">
        <v>211</v>
      </c>
      <c r="D138" s="124" t="s">
        <v>212</v>
      </c>
      <c r="E138" s="212" t="s">
        <v>17</v>
      </c>
      <c r="F138" s="393">
        <v>27077.24</v>
      </c>
      <c r="G138" s="294">
        <v>12553.1</v>
      </c>
      <c r="H138" s="252">
        <f aca="true" t="shared" si="4" ref="H138:H144">G138/F138</f>
        <v>0.46360338055134126</v>
      </c>
    </row>
    <row r="139" spans="1:8" s="16" customFormat="1" ht="16.5" customHeight="1">
      <c r="A139" s="75"/>
      <c r="B139" s="96"/>
      <c r="C139" s="290" t="s">
        <v>213</v>
      </c>
      <c r="D139" s="107" t="s">
        <v>214</v>
      </c>
      <c r="E139" s="381" t="s">
        <v>17</v>
      </c>
      <c r="F139" s="363">
        <v>2612</v>
      </c>
      <c r="G139" s="291">
        <v>2612</v>
      </c>
      <c r="H139" s="252">
        <f t="shared" si="4"/>
        <v>1</v>
      </c>
    </row>
    <row r="140" spans="1:8" s="16" customFormat="1" ht="16.5" customHeight="1">
      <c r="A140" s="75"/>
      <c r="B140" s="96"/>
      <c r="C140" s="131" t="s">
        <v>215</v>
      </c>
      <c r="D140" s="124" t="s">
        <v>216</v>
      </c>
      <c r="E140" s="212" t="s">
        <v>17</v>
      </c>
      <c r="F140" s="393">
        <v>4112.36</v>
      </c>
      <c r="G140" s="294">
        <v>2296.58</v>
      </c>
      <c r="H140" s="252">
        <f t="shared" si="4"/>
        <v>0.5584579171084244</v>
      </c>
    </row>
    <row r="141" spans="1:8" s="16" customFormat="1" ht="16.5" customHeight="1">
      <c r="A141" s="75"/>
      <c r="B141" s="96"/>
      <c r="C141" s="290" t="s">
        <v>217</v>
      </c>
      <c r="D141" s="107" t="s">
        <v>218</v>
      </c>
      <c r="E141" s="274" t="s">
        <v>17</v>
      </c>
      <c r="F141" s="276">
        <v>663.4</v>
      </c>
      <c r="G141" s="291">
        <v>371.32</v>
      </c>
      <c r="H141" s="252">
        <f t="shared" si="4"/>
        <v>0.559722640940609</v>
      </c>
    </row>
    <row r="142" spans="1:8" s="16" customFormat="1" ht="16.5" customHeight="1">
      <c r="A142" s="75"/>
      <c r="B142" s="96"/>
      <c r="C142" s="360">
        <v>4210</v>
      </c>
      <c r="D142" s="123" t="s">
        <v>222</v>
      </c>
      <c r="E142" s="251" t="s">
        <v>241</v>
      </c>
      <c r="F142" s="394">
        <v>1979</v>
      </c>
      <c r="G142" s="391">
        <v>0</v>
      </c>
      <c r="H142" s="252">
        <f t="shared" si="4"/>
        <v>0</v>
      </c>
    </row>
    <row r="143" spans="1:8" s="16" customFormat="1" ht="16.5" customHeight="1">
      <c r="A143" s="75"/>
      <c r="B143" s="96"/>
      <c r="C143" s="292" t="s">
        <v>236</v>
      </c>
      <c r="D143" s="123" t="s">
        <v>237</v>
      </c>
      <c r="E143" s="251" t="s">
        <v>210</v>
      </c>
      <c r="F143" s="248">
        <v>700</v>
      </c>
      <c r="G143" s="293">
        <v>245.28</v>
      </c>
      <c r="H143" s="252">
        <f t="shared" si="4"/>
        <v>0.3504</v>
      </c>
    </row>
    <row r="144" spans="1:8" s="16" customFormat="1" ht="19.5" customHeight="1">
      <c r="A144" s="75"/>
      <c r="B144" s="99"/>
      <c r="C144" s="395"/>
      <c r="D144" s="145"/>
      <c r="E144" s="260"/>
      <c r="F144" s="256">
        <f>SUM(F138:F143)</f>
        <v>37144</v>
      </c>
      <c r="G144" s="316">
        <f>SUM(G138:G143)</f>
        <v>18078.28</v>
      </c>
      <c r="H144" s="257">
        <f t="shared" si="4"/>
        <v>0.4867079474477708</v>
      </c>
    </row>
    <row r="145" spans="1:8" s="16" customFormat="1" ht="20.25" customHeight="1">
      <c r="A145" s="75"/>
      <c r="B145" s="150" t="s">
        <v>289</v>
      </c>
      <c r="C145" s="151"/>
      <c r="D145" s="146" t="s">
        <v>290</v>
      </c>
      <c r="E145" s="251"/>
      <c r="F145" s="248"/>
      <c r="G145" s="293"/>
      <c r="H145" s="252"/>
    </row>
    <row r="146" spans="1:8" s="16" customFormat="1" ht="16.5" customHeight="1">
      <c r="A146" s="75"/>
      <c r="B146" s="101"/>
      <c r="C146" s="152" t="s">
        <v>291</v>
      </c>
      <c r="D146" s="123" t="s">
        <v>292</v>
      </c>
      <c r="E146" s="251" t="s">
        <v>241</v>
      </c>
      <c r="F146" s="248">
        <v>220723</v>
      </c>
      <c r="G146" s="293">
        <v>78394.36</v>
      </c>
      <c r="H146" s="252">
        <f>G146/F146</f>
        <v>0.35517077966501</v>
      </c>
    </row>
    <row r="147" spans="1:8" s="16" customFormat="1" ht="16.5" customHeight="1">
      <c r="A147" s="75"/>
      <c r="B147" s="101"/>
      <c r="C147" s="152" t="s">
        <v>221</v>
      </c>
      <c r="D147" s="123" t="s">
        <v>222</v>
      </c>
      <c r="E147" s="251" t="s">
        <v>210</v>
      </c>
      <c r="F147" s="248">
        <v>8500</v>
      </c>
      <c r="G147" s="293">
        <v>609.28</v>
      </c>
      <c r="H147" s="252">
        <f>G147/F147</f>
        <v>0.07168</v>
      </c>
    </row>
    <row r="148" spans="1:8" s="16" customFormat="1" ht="16.5" customHeight="1">
      <c r="A148" s="75"/>
      <c r="B148" s="101"/>
      <c r="C148" s="152" t="s">
        <v>205</v>
      </c>
      <c r="D148" s="123" t="s">
        <v>206</v>
      </c>
      <c r="E148" s="251" t="s">
        <v>210</v>
      </c>
      <c r="F148" s="248">
        <v>14500</v>
      </c>
      <c r="G148" s="293">
        <v>1140</v>
      </c>
      <c r="H148" s="252">
        <f>G148/F148</f>
        <v>0.07862068965517241</v>
      </c>
    </row>
    <row r="149" spans="1:8" s="16" customFormat="1" ht="34.5" customHeight="1">
      <c r="A149" s="75"/>
      <c r="B149" s="101"/>
      <c r="C149" s="152" t="s">
        <v>232</v>
      </c>
      <c r="D149" s="123" t="s">
        <v>233</v>
      </c>
      <c r="E149" s="251" t="s">
        <v>17</v>
      </c>
      <c r="F149" s="248">
        <v>500</v>
      </c>
      <c r="G149" s="293">
        <v>248.88</v>
      </c>
      <c r="H149" s="252">
        <f>G149/F149</f>
        <v>0.49776</v>
      </c>
    </row>
    <row r="150" spans="1:8" s="16" customFormat="1" ht="19.5" customHeight="1">
      <c r="A150" s="75"/>
      <c r="B150" s="101"/>
      <c r="C150" s="396"/>
      <c r="D150" s="145"/>
      <c r="E150" s="260"/>
      <c r="F150" s="256">
        <f>SUM(F146:F149)</f>
        <v>244223</v>
      </c>
      <c r="G150" s="316">
        <f>SUM(G146:G149)</f>
        <v>80392.52</v>
      </c>
      <c r="H150" s="257">
        <f>G150/F150</f>
        <v>0.32917669506966996</v>
      </c>
    </row>
    <row r="151" spans="1:8" s="16" customFormat="1" ht="27" customHeight="1">
      <c r="A151" s="75"/>
      <c r="B151" s="72" t="s">
        <v>60</v>
      </c>
      <c r="C151" s="151"/>
      <c r="D151" s="146" t="s">
        <v>61</v>
      </c>
      <c r="E151" s="251"/>
      <c r="F151" s="248"/>
      <c r="G151" s="293"/>
      <c r="H151" s="252"/>
    </row>
    <row r="152" spans="1:8" s="16" customFormat="1" ht="27.75" customHeight="1">
      <c r="A152" s="75"/>
      <c r="B152" s="116"/>
      <c r="C152" s="292" t="s">
        <v>288</v>
      </c>
      <c r="D152" s="123" t="s">
        <v>209</v>
      </c>
      <c r="E152" s="251" t="s">
        <v>210</v>
      </c>
      <c r="F152" s="248">
        <v>2500</v>
      </c>
      <c r="G152" s="293">
        <v>251.65</v>
      </c>
      <c r="H152" s="252">
        <f aca="true" t="shared" si="5" ref="H152:H178">G152/F152</f>
        <v>0.10066</v>
      </c>
    </row>
    <row r="153" spans="1:8" s="16" customFormat="1" ht="24" customHeight="1">
      <c r="A153" s="75"/>
      <c r="B153" s="96"/>
      <c r="C153" s="292">
        <v>3030</v>
      </c>
      <c r="D153" s="123" t="s">
        <v>292</v>
      </c>
      <c r="E153" s="251" t="s">
        <v>210</v>
      </c>
      <c r="F153" s="248">
        <v>400</v>
      </c>
      <c r="G153" s="293">
        <v>0</v>
      </c>
      <c r="H153" s="252">
        <f t="shared" si="5"/>
        <v>0</v>
      </c>
    </row>
    <row r="154" spans="1:8" s="16" customFormat="1" ht="16.5" customHeight="1">
      <c r="A154" s="75"/>
      <c r="B154" s="96"/>
      <c r="C154" s="292" t="s">
        <v>211</v>
      </c>
      <c r="D154" s="123" t="s">
        <v>212</v>
      </c>
      <c r="E154" s="251" t="s">
        <v>17</v>
      </c>
      <c r="F154" s="248">
        <v>2033055</v>
      </c>
      <c r="G154" s="293">
        <v>991492.12</v>
      </c>
      <c r="H154" s="252">
        <f t="shared" si="5"/>
        <v>0.4876858324049276</v>
      </c>
    </row>
    <row r="155" spans="1:8" s="16" customFormat="1" ht="16.5" customHeight="1">
      <c r="A155" s="75"/>
      <c r="B155" s="96"/>
      <c r="C155" s="292" t="s">
        <v>213</v>
      </c>
      <c r="D155" s="123" t="s">
        <v>214</v>
      </c>
      <c r="E155" s="251" t="s">
        <v>17</v>
      </c>
      <c r="F155" s="248">
        <v>135810</v>
      </c>
      <c r="G155" s="293">
        <v>135771.21</v>
      </c>
      <c r="H155" s="252">
        <f t="shared" si="5"/>
        <v>0.9997143803843604</v>
      </c>
    </row>
    <row r="156" spans="1:8" s="16" customFormat="1" ht="16.5" customHeight="1">
      <c r="A156" s="75"/>
      <c r="B156" s="96"/>
      <c r="C156" s="292" t="s">
        <v>293</v>
      </c>
      <c r="D156" s="123" t="s">
        <v>294</v>
      </c>
      <c r="E156" s="251" t="s">
        <v>241</v>
      </c>
      <c r="F156" s="248">
        <v>300</v>
      </c>
      <c r="G156" s="293">
        <v>0</v>
      </c>
      <c r="H156" s="252">
        <f t="shared" si="5"/>
        <v>0</v>
      </c>
    </row>
    <row r="157" spans="1:8" s="16" customFormat="1" ht="16.5" customHeight="1">
      <c r="A157" s="75"/>
      <c r="B157" s="96"/>
      <c r="C157" s="292" t="s">
        <v>215</v>
      </c>
      <c r="D157" s="123" t="s">
        <v>216</v>
      </c>
      <c r="E157" s="251" t="s">
        <v>17</v>
      </c>
      <c r="F157" s="248">
        <v>412500</v>
      </c>
      <c r="G157" s="293">
        <v>169117.23</v>
      </c>
      <c r="H157" s="252">
        <f t="shared" si="5"/>
        <v>0.40998116363636367</v>
      </c>
    </row>
    <row r="158" spans="1:8" s="16" customFormat="1" ht="16.5" customHeight="1">
      <c r="A158" s="75"/>
      <c r="B158" s="96"/>
      <c r="C158" s="292" t="s">
        <v>217</v>
      </c>
      <c r="D158" s="123" t="s">
        <v>218</v>
      </c>
      <c r="E158" s="251" t="s">
        <v>17</v>
      </c>
      <c r="F158" s="248">
        <v>53400</v>
      </c>
      <c r="G158" s="293">
        <v>24936.62</v>
      </c>
      <c r="H158" s="252">
        <f t="shared" si="5"/>
        <v>0.46697790262172284</v>
      </c>
    </row>
    <row r="159" spans="1:8" s="16" customFormat="1" ht="27" customHeight="1">
      <c r="A159" s="75"/>
      <c r="B159" s="96"/>
      <c r="C159" s="292" t="s">
        <v>295</v>
      </c>
      <c r="D159" s="123" t="s">
        <v>296</v>
      </c>
      <c r="E159" s="251" t="s">
        <v>17</v>
      </c>
      <c r="F159" s="248">
        <v>20540</v>
      </c>
      <c r="G159" s="293">
        <v>11375</v>
      </c>
      <c r="H159" s="252">
        <f t="shared" si="5"/>
        <v>0.5537974683544303</v>
      </c>
    </row>
    <row r="160" spans="1:8" s="16" customFormat="1" ht="16.5" customHeight="1">
      <c r="A160" s="75"/>
      <c r="B160" s="96"/>
      <c r="C160" s="292" t="s">
        <v>219</v>
      </c>
      <c r="D160" s="123" t="s">
        <v>220</v>
      </c>
      <c r="E160" s="251" t="s">
        <v>17</v>
      </c>
      <c r="F160" s="248">
        <v>43700</v>
      </c>
      <c r="G160" s="293">
        <v>20650</v>
      </c>
      <c r="H160" s="252">
        <f t="shared" si="5"/>
        <v>0.47254004576659037</v>
      </c>
    </row>
    <row r="161" spans="1:8" s="16" customFormat="1" ht="16.5" customHeight="1">
      <c r="A161" s="75"/>
      <c r="B161" s="96"/>
      <c r="C161" s="292" t="s">
        <v>221</v>
      </c>
      <c r="D161" s="123" t="s">
        <v>222</v>
      </c>
      <c r="E161" s="251" t="s">
        <v>17</v>
      </c>
      <c r="F161" s="248">
        <v>85710</v>
      </c>
      <c r="G161" s="293">
        <v>45433.99</v>
      </c>
      <c r="H161" s="252">
        <f t="shared" si="5"/>
        <v>0.5300897211527242</v>
      </c>
    </row>
    <row r="162" spans="1:8" s="16" customFormat="1" ht="16.5" customHeight="1">
      <c r="A162" s="81"/>
      <c r="B162" s="99"/>
      <c r="C162" s="131" t="s">
        <v>223</v>
      </c>
      <c r="D162" s="124" t="s">
        <v>224</v>
      </c>
      <c r="E162" s="283" t="s">
        <v>17</v>
      </c>
      <c r="F162" s="285">
        <v>50000</v>
      </c>
      <c r="G162" s="294">
        <v>24569.75</v>
      </c>
      <c r="H162" s="252">
        <f t="shared" si="5"/>
        <v>0.491395</v>
      </c>
    </row>
    <row r="163" spans="1:8" s="16" customFormat="1" ht="16.5" customHeight="1">
      <c r="A163" s="71"/>
      <c r="B163" s="116"/>
      <c r="C163" s="156" t="s">
        <v>225</v>
      </c>
      <c r="D163" s="148" t="s">
        <v>226</v>
      </c>
      <c r="E163" s="287" t="s">
        <v>210</v>
      </c>
      <c r="F163" s="289">
        <v>78400</v>
      </c>
      <c r="G163" s="388">
        <v>12503.7</v>
      </c>
      <c r="H163" s="252">
        <f t="shared" si="5"/>
        <v>0.1594859693877551</v>
      </c>
    </row>
    <row r="164" spans="1:8" s="16" customFormat="1" ht="16.5" customHeight="1">
      <c r="A164" s="75"/>
      <c r="B164" s="96"/>
      <c r="C164" s="290" t="s">
        <v>228</v>
      </c>
      <c r="D164" s="107" t="s">
        <v>229</v>
      </c>
      <c r="E164" s="274" t="s">
        <v>210</v>
      </c>
      <c r="F164" s="276">
        <v>4000</v>
      </c>
      <c r="G164" s="291">
        <v>1081</v>
      </c>
      <c r="H164" s="252">
        <f t="shared" si="5"/>
        <v>0.27025</v>
      </c>
    </row>
    <row r="165" spans="1:8" s="16" customFormat="1" ht="16.5" customHeight="1">
      <c r="A165" s="75"/>
      <c r="B165" s="96"/>
      <c r="C165" s="292" t="s">
        <v>205</v>
      </c>
      <c r="D165" s="123" t="s">
        <v>206</v>
      </c>
      <c r="E165" s="251" t="s">
        <v>297</v>
      </c>
      <c r="F165" s="248">
        <v>264349</v>
      </c>
      <c r="G165" s="293">
        <v>105298.39</v>
      </c>
      <c r="H165" s="252">
        <f t="shared" si="5"/>
        <v>0.398330956425029</v>
      </c>
    </row>
    <row r="166" spans="1:8" s="16" customFormat="1" ht="16.5" customHeight="1">
      <c r="A166" s="75"/>
      <c r="B166" s="96"/>
      <c r="C166" s="292" t="s">
        <v>230</v>
      </c>
      <c r="D166" s="123" t="s">
        <v>231</v>
      </c>
      <c r="E166" s="251" t="s">
        <v>241</v>
      </c>
      <c r="F166" s="248">
        <v>9700</v>
      </c>
      <c r="G166" s="293">
        <v>3124.42</v>
      </c>
      <c r="H166" s="252">
        <f t="shared" si="5"/>
        <v>0.3221051546391753</v>
      </c>
    </row>
    <row r="167" spans="1:8" s="16" customFormat="1" ht="38.25" customHeight="1">
      <c r="A167" s="75"/>
      <c r="B167" s="96"/>
      <c r="C167" s="292" t="s">
        <v>232</v>
      </c>
      <c r="D167" s="123" t="s">
        <v>233</v>
      </c>
      <c r="E167" s="251" t="s">
        <v>298</v>
      </c>
      <c r="F167" s="248">
        <v>4500</v>
      </c>
      <c r="G167" s="293">
        <v>1777.43</v>
      </c>
      <c r="H167" s="252">
        <f t="shared" si="5"/>
        <v>0.39498444444444447</v>
      </c>
    </row>
    <row r="168" spans="1:8" s="16" customFormat="1" ht="38.25" customHeight="1">
      <c r="A168" s="75"/>
      <c r="B168" s="96"/>
      <c r="C168" s="292" t="s">
        <v>234</v>
      </c>
      <c r="D168" s="123" t="s">
        <v>235</v>
      </c>
      <c r="E168" s="251" t="s">
        <v>298</v>
      </c>
      <c r="F168" s="248">
        <v>40000</v>
      </c>
      <c r="G168" s="293">
        <v>5998.24</v>
      </c>
      <c r="H168" s="252">
        <f t="shared" si="5"/>
        <v>0.149956</v>
      </c>
    </row>
    <row r="169" spans="1:8" s="16" customFormat="1" ht="28.5" customHeight="1">
      <c r="A169" s="75"/>
      <c r="B169" s="96"/>
      <c r="C169" s="131" t="s">
        <v>299</v>
      </c>
      <c r="D169" s="124" t="s">
        <v>272</v>
      </c>
      <c r="E169" s="283" t="s">
        <v>210</v>
      </c>
      <c r="F169" s="285">
        <v>150</v>
      </c>
      <c r="G169" s="294">
        <v>0</v>
      </c>
      <c r="H169" s="252">
        <f t="shared" si="5"/>
        <v>0</v>
      </c>
    </row>
    <row r="170" spans="1:8" s="16" customFormat="1" ht="16.5" customHeight="1">
      <c r="A170" s="75"/>
      <c r="B170" s="96"/>
      <c r="C170" s="290" t="s">
        <v>236</v>
      </c>
      <c r="D170" s="107" t="s">
        <v>237</v>
      </c>
      <c r="E170" s="381" t="s">
        <v>298</v>
      </c>
      <c r="F170" s="363">
        <v>40000</v>
      </c>
      <c r="G170" s="291">
        <v>14222.06</v>
      </c>
      <c r="H170" s="252">
        <f t="shared" si="5"/>
        <v>0.35555149999999996</v>
      </c>
    </row>
    <row r="171" spans="1:8" s="16" customFormat="1" ht="16.5" customHeight="1">
      <c r="A171" s="75"/>
      <c r="B171" s="96"/>
      <c r="C171" s="292" t="s">
        <v>207</v>
      </c>
      <c r="D171" s="123" t="s">
        <v>208</v>
      </c>
      <c r="E171" s="364" t="s">
        <v>210</v>
      </c>
      <c r="F171" s="365">
        <v>65800</v>
      </c>
      <c r="G171" s="293">
        <v>12602.44</v>
      </c>
      <c r="H171" s="252">
        <f t="shared" si="5"/>
        <v>0.19152644376899697</v>
      </c>
    </row>
    <row r="172" spans="1:8" s="16" customFormat="1" ht="26.25" customHeight="1">
      <c r="A172" s="75"/>
      <c r="B172" s="96"/>
      <c r="C172" s="292" t="s">
        <v>238</v>
      </c>
      <c r="D172" s="123" t="s">
        <v>239</v>
      </c>
      <c r="E172" s="364" t="s">
        <v>17</v>
      </c>
      <c r="F172" s="365">
        <v>43615</v>
      </c>
      <c r="G172" s="293">
        <v>41335</v>
      </c>
      <c r="H172" s="252">
        <f t="shared" si="5"/>
        <v>0.9477244067408002</v>
      </c>
    </row>
    <row r="173" spans="1:8" s="16" customFormat="1" ht="16.5" customHeight="1">
      <c r="A173" s="75"/>
      <c r="B173" s="96"/>
      <c r="C173" s="292" t="s">
        <v>300</v>
      </c>
      <c r="D173" s="123" t="s">
        <v>278</v>
      </c>
      <c r="E173" s="364" t="s">
        <v>210</v>
      </c>
      <c r="F173" s="365">
        <v>200</v>
      </c>
      <c r="G173" s="293">
        <v>78</v>
      </c>
      <c r="H173" s="252">
        <f t="shared" si="5"/>
        <v>0.39</v>
      </c>
    </row>
    <row r="174" spans="1:8" s="16" customFormat="1" ht="27" customHeight="1">
      <c r="A174" s="75"/>
      <c r="B174" s="96"/>
      <c r="C174" s="292" t="s">
        <v>247</v>
      </c>
      <c r="D174" s="123" t="s">
        <v>248</v>
      </c>
      <c r="E174" s="251" t="s">
        <v>210</v>
      </c>
      <c r="F174" s="365">
        <v>49600</v>
      </c>
      <c r="G174" s="293">
        <v>34592.6</v>
      </c>
      <c r="H174" s="252">
        <f t="shared" si="5"/>
        <v>0.6974314516129032</v>
      </c>
    </row>
    <row r="175" spans="1:8" s="16" customFormat="1" ht="24.75" customHeight="1">
      <c r="A175" s="75"/>
      <c r="B175" s="96"/>
      <c r="C175" s="292" t="s">
        <v>275</v>
      </c>
      <c r="D175" s="123" t="s">
        <v>276</v>
      </c>
      <c r="E175" s="251" t="s">
        <v>17</v>
      </c>
      <c r="F175" s="365">
        <v>4000</v>
      </c>
      <c r="G175" s="293">
        <v>3247.41</v>
      </c>
      <c r="H175" s="252">
        <f t="shared" si="5"/>
        <v>0.8118525</v>
      </c>
    </row>
    <row r="176" spans="1:8" s="16" customFormat="1" ht="30" customHeight="1">
      <c r="A176" s="75"/>
      <c r="B176" s="96"/>
      <c r="C176" s="292" t="s">
        <v>277</v>
      </c>
      <c r="D176" s="123" t="s">
        <v>250</v>
      </c>
      <c r="E176" s="364" t="s">
        <v>17</v>
      </c>
      <c r="F176" s="365">
        <v>25150</v>
      </c>
      <c r="G176" s="293">
        <v>19780.01</v>
      </c>
      <c r="H176" s="252">
        <f t="shared" si="5"/>
        <v>0.7864815109343936</v>
      </c>
    </row>
    <row r="177" spans="1:8" s="16" customFormat="1" ht="29.25" customHeight="1">
      <c r="A177" s="75"/>
      <c r="B177" s="96"/>
      <c r="C177" s="292" t="s">
        <v>198</v>
      </c>
      <c r="D177" s="123" t="s">
        <v>199</v>
      </c>
      <c r="E177" s="251" t="s">
        <v>17</v>
      </c>
      <c r="F177" s="365">
        <v>130058.58</v>
      </c>
      <c r="G177" s="293">
        <v>94546.51</v>
      </c>
      <c r="H177" s="252">
        <f t="shared" si="5"/>
        <v>0.7269532698265658</v>
      </c>
    </row>
    <row r="178" spans="1:8" s="16" customFormat="1" ht="19.5" customHeight="1">
      <c r="A178" s="75"/>
      <c r="B178" s="99"/>
      <c r="C178" s="315"/>
      <c r="D178" s="303"/>
      <c r="E178" s="378"/>
      <c r="F178" s="379">
        <f>SUM(F152:F177)</f>
        <v>3597437.58</v>
      </c>
      <c r="G178" s="314">
        <f>SUM(G152:G177)</f>
        <v>1773784.7799999998</v>
      </c>
      <c r="H178" s="257">
        <f t="shared" si="5"/>
        <v>0.49306895270716544</v>
      </c>
    </row>
    <row r="179" spans="1:8" s="16" customFormat="1" ht="19.5" customHeight="1">
      <c r="A179" s="75"/>
      <c r="B179" s="215" t="s">
        <v>301</v>
      </c>
      <c r="C179" s="397"/>
      <c r="D179" s="146" t="s">
        <v>14</v>
      </c>
      <c r="E179" s="364"/>
      <c r="F179" s="365"/>
      <c r="G179" s="293"/>
      <c r="H179" s="252"/>
    </row>
    <row r="180" spans="1:8" s="16" customFormat="1" ht="54.75" customHeight="1">
      <c r="A180" s="75"/>
      <c r="B180" s="398"/>
      <c r="C180" s="399">
        <v>2310</v>
      </c>
      <c r="D180" s="400" t="s">
        <v>302</v>
      </c>
      <c r="E180" s="389" t="s">
        <v>195</v>
      </c>
      <c r="F180" s="390">
        <v>499.95</v>
      </c>
      <c r="G180" s="391">
        <v>0</v>
      </c>
      <c r="H180" s="252">
        <f aca="true" t="shared" si="6" ref="H180:H203">G180/F180</f>
        <v>0</v>
      </c>
    </row>
    <row r="181" spans="1:8" s="16" customFormat="1" ht="45" customHeight="1">
      <c r="A181" s="75"/>
      <c r="B181" s="398"/>
      <c r="C181" s="399">
        <v>2820</v>
      </c>
      <c r="D181" s="400" t="s">
        <v>303</v>
      </c>
      <c r="E181" s="389" t="s">
        <v>195</v>
      </c>
      <c r="F181" s="390">
        <v>30000</v>
      </c>
      <c r="G181" s="391">
        <v>0</v>
      </c>
      <c r="H181" s="252">
        <f t="shared" si="6"/>
        <v>0</v>
      </c>
    </row>
    <row r="182" spans="1:8" s="16" customFormat="1" ht="19.5" customHeight="1">
      <c r="A182" s="75"/>
      <c r="B182" s="398"/>
      <c r="C182" s="399">
        <v>4117</v>
      </c>
      <c r="D182" s="400" t="s">
        <v>216</v>
      </c>
      <c r="E182" s="389" t="s">
        <v>17</v>
      </c>
      <c r="F182" s="390">
        <v>2734.13</v>
      </c>
      <c r="G182" s="391">
        <v>1624.19</v>
      </c>
      <c r="H182" s="252">
        <f t="shared" si="6"/>
        <v>0.5940427119412757</v>
      </c>
    </row>
    <row r="183" spans="1:8" s="16" customFormat="1" ht="19.5" customHeight="1">
      <c r="A183" s="81"/>
      <c r="B183" s="401"/>
      <c r="C183" s="401">
        <v>4119</v>
      </c>
      <c r="D183" s="402" t="s">
        <v>216</v>
      </c>
      <c r="E183" s="403" t="s">
        <v>17</v>
      </c>
      <c r="F183" s="404">
        <v>482.52</v>
      </c>
      <c r="G183" s="362">
        <v>286.59</v>
      </c>
      <c r="H183" s="252">
        <f t="shared" si="6"/>
        <v>0.593944292464561</v>
      </c>
    </row>
    <row r="184" spans="1:8" s="16" customFormat="1" ht="19.5" customHeight="1">
      <c r="A184" s="71"/>
      <c r="B184" s="405"/>
      <c r="C184" s="406">
        <v>4127</v>
      </c>
      <c r="D184" s="407" t="s">
        <v>218</v>
      </c>
      <c r="E184" s="381" t="s">
        <v>17</v>
      </c>
      <c r="F184" s="363">
        <v>440.86</v>
      </c>
      <c r="G184" s="291">
        <v>263.1</v>
      </c>
      <c r="H184" s="252">
        <f t="shared" si="6"/>
        <v>0.5967880959941932</v>
      </c>
    </row>
    <row r="185" spans="1:8" s="16" customFormat="1" ht="19.5" customHeight="1">
      <c r="A185" s="75"/>
      <c r="B185" s="398"/>
      <c r="C185" s="399">
        <v>4129</v>
      </c>
      <c r="D185" s="400" t="s">
        <v>218</v>
      </c>
      <c r="E185" s="389" t="s">
        <v>17</v>
      </c>
      <c r="F185" s="390">
        <v>77.81</v>
      </c>
      <c r="G185" s="391">
        <v>46.4</v>
      </c>
      <c r="H185" s="252">
        <f t="shared" si="6"/>
        <v>0.5963243798997557</v>
      </c>
    </row>
    <row r="186" spans="1:8" s="16" customFormat="1" ht="22.5" customHeight="1">
      <c r="A186" s="75"/>
      <c r="B186" s="398"/>
      <c r="C186" s="398">
        <v>4170</v>
      </c>
      <c r="D186" s="400" t="s">
        <v>220</v>
      </c>
      <c r="E186" s="389" t="s">
        <v>195</v>
      </c>
      <c r="F186" s="390">
        <v>5000</v>
      </c>
      <c r="G186" s="391">
        <v>0</v>
      </c>
      <c r="H186" s="252">
        <f t="shared" si="6"/>
        <v>0</v>
      </c>
    </row>
    <row r="187" spans="1:8" s="16" customFormat="1" ht="18.75" customHeight="1">
      <c r="A187" s="75"/>
      <c r="B187" s="398"/>
      <c r="C187" s="319">
        <v>4177</v>
      </c>
      <c r="D187" s="400" t="s">
        <v>220</v>
      </c>
      <c r="E187" s="389" t="s">
        <v>17</v>
      </c>
      <c r="F187" s="390">
        <v>75842.7</v>
      </c>
      <c r="G187" s="391">
        <v>35777.92</v>
      </c>
      <c r="H187" s="252">
        <f t="shared" si="6"/>
        <v>0.4717384797745861</v>
      </c>
    </row>
    <row r="188" spans="1:8" s="16" customFormat="1" ht="18.75" customHeight="1">
      <c r="A188" s="75"/>
      <c r="B188" s="398"/>
      <c r="C188" s="319">
        <v>4179</v>
      </c>
      <c r="D188" s="400" t="s">
        <v>220</v>
      </c>
      <c r="E188" s="389" t="s">
        <v>17</v>
      </c>
      <c r="F188" s="390">
        <v>13383.98</v>
      </c>
      <c r="G188" s="391">
        <v>6313.71</v>
      </c>
      <c r="H188" s="252">
        <f t="shared" si="6"/>
        <v>0.4717363594386722</v>
      </c>
    </row>
    <row r="189" spans="1:8" s="16" customFormat="1" ht="18.75" customHeight="1">
      <c r="A189" s="75"/>
      <c r="B189" s="398"/>
      <c r="C189" s="319">
        <v>4217</v>
      </c>
      <c r="D189" s="400" t="s">
        <v>222</v>
      </c>
      <c r="E189" s="389" t="s">
        <v>17</v>
      </c>
      <c r="F189" s="390">
        <v>8423.46</v>
      </c>
      <c r="G189" s="391">
        <v>3986.55</v>
      </c>
      <c r="H189" s="252">
        <f t="shared" si="6"/>
        <v>0.4732675171485352</v>
      </c>
    </row>
    <row r="190" spans="1:8" s="16" customFormat="1" ht="18.75" customHeight="1">
      <c r="A190" s="75"/>
      <c r="B190" s="398"/>
      <c r="C190" s="319">
        <v>4219</v>
      </c>
      <c r="D190" s="400" t="s">
        <v>222</v>
      </c>
      <c r="E190" s="389" t="s">
        <v>17</v>
      </c>
      <c r="F190" s="390">
        <v>1486.49</v>
      </c>
      <c r="G190" s="391">
        <v>703.51</v>
      </c>
      <c r="H190" s="252">
        <f t="shared" si="6"/>
        <v>0.47326924499996637</v>
      </c>
    </row>
    <row r="191" spans="1:8" s="16" customFormat="1" ht="27.75" customHeight="1">
      <c r="A191" s="75"/>
      <c r="B191" s="398"/>
      <c r="C191" s="405">
        <v>4247</v>
      </c>
      <c r="D191" s="400" t="s">
        <v>304</v>
      </c>
      <c r="E191" s="389" t="s">
        <v>17</v>
      </c>
      <c r="F191" s="390">
        <v>3485</v>
      </c>
      <c r="G191" s="391">
        <v>3484.32</v>
      </c>
      <c r="H191" s="252">
        <f t="shared" si="6"/>
        <v>0.9998048780487805</v>
      </c>
    </row>
    <row r="192" spans="1:8" s="16" customFormat="1" ht="27.75" customHeight="1">
      <c r="A192" s="75"/>
      <c r="B192" s="398"/>
      <c r="C192" s="405">
        <v>4249</v>
      </c>
      <c r="D192" s="400" t="s">
        <v>304</v>
      </c>
      <c r="E192" s="389" t="s">
        <v>17</v>
      </c>
      <c r="F192" s="390">
        <v>615</v>
      </c>
      <c r="G192" s="391">
        <v>614.87</v>
      </c>
      <c r="H192" s="252">
        <f t="shared" si="6"/>
        <v>0.9997886178861789</v>
      </c>
    </row>
    <row r="193" spans="1:8" ht="30" customHeight="1">
      <c r="A193" s="75"/>
      <c r="B193" s="96"/>
      <c r="C193" s="116">
        <v>4300</v>
      </c>
      <c r="D193" s="179" t="s">
        <v>206</v>
      </c>
      <c r="E193" s="389" t="s">
        <v>195</v>
      </c>
      <c r="F193" s="390">
        <v>17100</v>
      </c>
      <c r="G193" s="391">
        <v>0</v>
      </c>
      <c r="H193" s="252">
        <f t="shared" si="6"/>
        <v>0</v>
      </c>
    </row>
    <row r="194" spans="1:8" ht="17.25" customHeight="1">
      <c r="A194" s="75"/>
      <c r="B194" s="96"/>
      <c r="C194" s="116">
        <v>4307</v>
      </c>
      <c r="D194" s="179" t="s">
        <v>206</v>
      </c>
      <c r="E194" s="389" t="s">
        <v>17</v>
      </c>
      <c r="F194" s="390">
        <v>73382.63</v>
      </c>
      <c r="G194" s="391">
        <v>46297.96</v>
      </c>
      <c r="H194" s="252">
        <f t="shared" si="6"/>
        <v>0.6309117021289643</v>
      </c>
    </row>
    <row r="195" spans="1:8" ht="17.25" customHeight="1">
      <c r="A195" s="75"/>
      <c r="B195" s="96"/>
      <c r="C195" s="116">
        <v>4309</v>
      </c>
      <c r="D195" s="179" t="s">
        <v>206</v>
      </c>
      <c r="E195" s="389" t="s">
        <v>17</v>
      </c>
      <c r="F195" s="390">
        <v>12949.87</v>
      </c>
      <c r="G195" s="391">
        <v>8170.21</v>
      </c>
      <c r="H195" s="252">
        <f t="shared" si="6"/>
        <v>0.6309105805695346</v>
      </c>
    </row>
    <row r="196" spans="1:8" ht="29.25" customHeight="1">
      <c r="A196" s="75"/>
      <c r="B196" s="96"/>
      <c r="C196" s="116">
        <v>4390</v>
      </c>
      <c r="D196" s="179" t="s">
        <v>272</v>
      </c>
      <c r="E196" s="389" t="s">
        <v>195</v>
      </c>
      <c r="F196" s="390">
        <v>5000</v>
      </c>
      <c r="G196" s="391">
        <v>0</v>
      </c>
      <c r="H196" s="252">
        <f t="shared" si="6"/>
        <v>0</v>
      </c>
    </row>
    <row r="197" spans="1:8" ht="29.25" customHeight="1">
      <c r="A197" s="75"/>
      <c r="B197" s="96"/>
      <c r="C197" s="116">
        <v>4747</v>
      </c>
      <c r="D197" s="179" t="s">
        <v>276</v>
      </c>
      <c r="E197" s="389" t="s">
        <v>17</v>
      </c>
      <c r="F197" s="390">
        <v>102.04</v>
      </c>
      <c r="G197" s="391">
        <v>102.04</v>
      </c>
      <c r="H197" s="252">
        <f t="shared" si="6"/>
        <v>1</v>
      </c>
    </row>
    <row r="198" spans="1:8" ht="29.25" customHeight="1">
      <c r="A198" s="75"/>
      <c r="B198" s="96"/>
      <c r="C198" s="116">
        <v>4749</v>
      </c>
      <c r="D198" s="179" t="s">
        <v>276</v>
      </c>
      <c r="E198" s="389" t="s">
        <v>17</v>
      </c>
      <c r="F198" s="390">
        <v>18.01</v>
      </c>
      <c r="G198" s="391">
        <v>18.01</v>
      </c>
      <c r="H198" s="252">
        <f t="shared" si="6"/>
        <v>1</v>
      </c>
    </row>
    <row r="199" spans="1:8" ht="29.25" customHeight="1">
      <c r="A199" s="75"/>
      <c r="B199" s="96"/>
      <c r="C199" s="116">
        <v>4757</v>
      </c>
      <c r="D199" s="179" t="s">
        <v>250</v>
      </c>
      <c r="E199" s="389" t="s">
        <v>195</v>
      </c>
      <c r="F199" s="390">
        <v>1428</v>
      </c>
      <c r="G199" s="391">
        <v>0</v>
      </c>
      <c r="H199" s="252">
        <f t="shared" si="6"/>
        <v>0</v>
      </c>
    </row>
    <row r="200" spans="1:8" ht="29.25" customHeight="1">
      <c r="A200" s="75"/>
      <c r="B200" s="96"/>
      <c r="C200" s="116">
        <v>4759</v>
      </c>
      <c r="D200" s="179" t="s">
        <v>250</v>
      </c>
      <c r="E200" s="389" t="s">
        <v>195</v>
      </c>
      <c r="F200" s="390">
        <v>252</v>
      </c>
      <c r="G200" s="391">
        <v>0</v>
      </c>
      <c r="H200" s="252">
        <f t="shared" si="6"/>
        <v>0</v>
      </c>
    </row>
    <row r="201" spans="1:8" ht="80.25" customHeight="1">
      <c r="A201" s="75"/>
      <c r="B201" s="96"/>
      <c r="C201" s="116">
        <v>6610</v>
      </c>
      <c r="D201" s="179" t="s">
        <v>305</v>
      </c>
      <c r="E201" s="389" t="s">
        <v>195</v>
      </c>
      <c r="F201" s="390">
        <v>42678.4</v>
      </c>
      <c r="G201" s="391">
        <v>0</v>
      </c>
      <c r="H201" s="252">
        <f t="shared" si="6"/>
        <v>0</v>
      </c>
    </row>
    <row r="202" spans="1:8" ht="19.5" customHeight="1">
      <c r="A202" s="75"/>
      <c r="B202" s="96"/>
      <c r="C202" s="315"/>
      <c r="D202" s="145"/>
      <c r="E202" s="408"/>
      <c r="F202" s="368">
        <f>SUM(F180:F201)</f>
        <v>295382.85000000003</v>
      </c>
      <c r="G202" s="316">
        <f>SUM(G180:G201)</f>
        <v>107689.37999999999</v>
      </c>
      <c r="H202" s="257">
        <f t="shared" si="6"/>
        <v>0.364575600783864</v>
      </c>
    </row>
    <row r="203" spans="1:8" ht="19.5" customHeight="1">
      <c r="A203" s="81"/>
      <c r="B203" s="99"/>
      <c r="C203" s="409"/>
      <c r="D203" s="137"/>
      <c r="E203" s="410"/>
      <c r="F203" s="411">
        <f>F144+F150+F178+F202</f>
        <v>4174187.43</v>
      </c>
      <c r="G203" s="306">
        <f>G144+G150+G178+G202</f>
        <v>1979944.9599999997</v>
      </c>
      <c r="H203" s="264">
        <f t="shared" si="6"/>
        <v>0.4743306315787549</v>
      </c>
    </row>
    <row r="204" spans="1:8" s="16" customFormat="1" ht="48" customHeight="1">
      <c r="A204" s="17" t="s">
        <v>67</v>
      </c>
      <c r="B204" s="18"/>
      <c r="C204" s="357"/>
      <c r="D204" s="147" t="s">
        <v>68</v>
      </c>
      <c r="E204" s="412"/>
      <c r="F204" s="363"/>
      <c r="G204" s="291"/>
      <c r="H204" s="252"/>
    </row>
    <row r="205" spans="1:8" s="16" customFormat="1" ht="30.75" customHeight="1">
      <c r="A205" s="25"/>
      <c r="B205" s="26" t="s">
        <v>69</v>
      </c>
      <c r="C205" s="151"/>
      <c r="D205" s="146" t="s">
        <v>70</v>
      </c>
      <c r="E205" s="364"/>
      <c r="F205" s="365"/>
      <c r="G205" s="293"/>
      <c r="H205" s="252"/>
    </row>
    <row r="206" spans="1:8" s="16" customFormat="1" ht="19.5" customHeight="1">
      <c r="A206" s="25"/>
      <c r="B206" s="31"/>
      <c r="C206" s="152" t="s">
        <v>215</v>
      </c>
      <c r="D206" s="123" t="s">
        <v>216</v>
      </c>
      <c r="E206" s="364" t="s">
        <v>17</v>
      </c>
      <c r="F206" s="365">
        <v>387</v>
      </c>
      <c r="G206" s="293">
        <v>193.11</v>
      </c>
      <c r="H206" s="252">
        <f>G206/F206</f>
        <v>0.49899224806201553</v>
      </c>
    </row>
    <row r="207" spans="1:8" s="16" customFormat="1" ht="18" customHeight="1">
      <c r="A207" s="25"/>
      <c r="B207" s="31"/>
      <c r="C207" s="152" t="s">
        <v>217</v>
      </c>
      <c r="D207" s="123" t="s">
        <v>218</v>
      </c>
      <c r="E207" s="364" t="s">
        <v>17</v>
      </c>
      <c r="F207" s="365">
        <v>63</v>
      </c>
      <c r="G207" s="293">
        <v>31.24</v>
      </c>
      <c r="H207" s="252">
        <f>G207/F207</f>
        <v>0.49587301587301585</v>
      </c>
    </row>
    <row r="208" spans="1:8" s="16" customFormat="1" ht="15" customHeight="1">
      <c r="A208" s="25"/>
      <c r="B208" s="31"/>
      <c r="C208" s="370" t="s">
        <v>219</v>
      </c>
      <c r="D208" s="123" t="s">
        <v>220</v>
      </c>
      <c r="E208" s="364" t="s">
        <v>17</v>
      </c>
      <c r="F208" s="365">
        <v>2550</v>
      </c>
      <c r="G208" s="293">
        <v>1275</v>
      </c>
      <c r="H208" s="252">
        <f>G208/F208</f>
        <v>0.5</v>
      </c>
    </row>
    <row r="209" spans="1:8" s="16" customFormat="1" ht="19.5" customHeight="1">
      <c r="A209" s="25"/>
      <c r="B209" s="61"/>
      <c r="C209" s="158"/>
      <c r="D209" s="145"/>
      <c r="E209" s="367"/>
      <c r="F209" s="368">
        <f>SUM(F206:F208)</f>
        <v>3000</v>
      </c>
      <c r="G209" s="316">
        <f>SUM(G206:G208)</f>
        <v>1499.35</v>
      </c>
      <c r="H209" s="257">
        <f>G209/F209</f>
        <v>0.4997833333333333</v>
      </c>
    </row>
    <row r="210" spans="1:8" s="16" customFormat="1" ht="24" customHeight="1">
      <c r="A210" s="55"/>
      <c r="B210" s="85">
        <v>75107</v>
      </c>
      <c r="C210" s="315"/>
      <c r="D210" s="112" t="s">
        <v>71</v>
      </c>
      <c r="E210" s="375"/>
      <c r="F210" s="413"/>
      <c r="G210" s="414"/>
      <c r="H210" s="259"/>
    </row>
    <row r="211" spans="1:8" s="16" customFormat="1" ht="21.75" customHeight="1">
      <c r="A211" s="55"/>
      <c r="B211" s="75"/>
      <c r="C211" s="415">
        <v>3030</v>
      </c>
      <c r="D211" s="416" t="s">
        <v>306</v>
      </c>
      <c r="E211" s="417" t="s">
        <v>17</v>
      </c>
      <c r="F211" s="418">
        <v>3420</v>
      </c>
      <c r="G211" s="347">
        <v>1710</v>
      </c>
      <c r="H211" s="321">
        <f aca="true" t="shared" si="7" ref="H211:H221">G211/F211</f>
        <v>0.5</v>
      </c>
    </row>
    <row r="212" spans="1:8" s="16" customFormat="1" ht="19.5" customHeight="1">
      <c r="A212" s="55"/>
      <c r="B212" s="75"/>
      <c r="C212" s="415">
        <v>4110</v>
      </c>
      <c r="D212" s="416" t="s">
        <v>307</v>
      </c>
      <c r="E212" s="417" t="s">
        <v>17</v>
      </c>
      <c r="F212" s="418">
        <v>364</v>
      </c>
      <c r="G212" s="347">
        <v>263.94</v>
      </c>
      <c r="H212" s="321">
        <f t="shared" si="7"/>
        <v>0.7251098901098901</v>
      </c>
    </row>
    <row r="213" spans="1:8" s="16" customFormat="1" ht="19.5" customHeight="1">
      <c r="A213" s="55"/>
      <c r="B213" s="75"/>
      <c r="C213" s="415">
        <v>4120</v>
      </c>
      <c r="D213" s="416" t="s">
        <v>218</v>
      </c>
      <c r="E213" s="417" t="s">
        <v>17</v>
      </c>
      <c r="F213" s="418">
        <v>55</v>
      </c>
      <c r="G213" s="347">
        <v>38.67</v>
      </c>
      <c r="H213" s="321">
        <f t="shared" si="7"/>
        <v>0.7030909090909091</v>
      </c>
    </row>
    <row r="214" spans="1:8" s="16" customFormat="1" ht="19.5" customHeight="1">
      <c r="A214" s="55"/>
      <c r="B214" s="75"/>
      <c r="C214" s="415">
        <v>4170</v>
      </c>
      <c r="D214" s="416" t="s">
        <v>220</v>
      </c>
      <c r="E214" s="417" t="s">
        <v>17</v>
      </c>
      <c r="F214" s="418">
        <v>2408</v>
      </c>
      <c r="G214" s="347">
        <v>1748</v>
      </c>
      <c r="H214" s="321">
        <f t="shared" si="7"/>
        <v>0.7259136212624585</v>
      </c>
    </row>
    <row r="215" spans="1:8" s="16" customFormat="1" ht="19.5" customHeight="1">
      <c r="A215" s="55"/>
      <c r="B215" s="75"/>
      <c r="C215" s="415">
        <v>4210</v>
      </c>
      <c r="D215" s="416" t="s">
        <v>222</v>
      </c>
      <c r="E215" s="417" t="s">
        <v>17</v>
      </c>
      <c r="F215" s="418">
        <v>485.99</v>
      </c>
      <c r="G215" s="347">
        <v>485.54</v>
      </c>
      <c r="H215" s="321">
        <f t="shared" si="7"/>
        <v>0.9990740550217083</v>
      </c>
    </row>
    <row r="216" spans="1:8" s="16" customFormat="1" ht="19.5" customHeight="1">
      <c r="A216" s="55"/>
      <c r="B216" s="75"/>
      <c r="C216" s="415">
        <v>4300</v>
      </c>
      <c r="D216" s="416" t="s">
        <v>206</v>
      </c>
      <c r="E216" s="417" t="s">
        <v>17</v>
      </c>
      <c r="F216" s="418">
        <v>300</v>
      </c>
      <c r="G216" s="347">
        <v>140</v>
      </c>
      <c r="H216" s="321">
        <f t="shared" si="7"/>
        <v>0.4666666666666667</v>
      </c>
    </row>
    <row r="217" spans="1:8" s="16" customFormat="1" ht="19.5" customHeight="1">
      <c r="A217" s="55"/>
      <c r="B217" s="75"/>
      <c r="C217" s="415">
        <v>4410</v>
      </c>
      <c r="D217" s="416" t="s">
        <v>237</v>
      </c>
      <c r="E217" s="417" t="s">
        <v>17</v>
      </c>
      <c r="F217" s="418">
        <v>261.96</v>
      </c>
      <c r="G217" s="347">
        <v>169.19</v>
      </c>
      <c r="H217" s="321">
        <f t="shared" si="7"/>
        <v>0.6458619636585738</v>
      </c>
    </row>
    <row r="218" spans="1:8" s="16" customFormat="1" ht="32.25" customHeight="1">
      <c r="A218" s="55"/>
      <c r="B218" s="75"/>
      <c r="C218" s="415">
        <v>4740</v>
      </c>
      <c r="D218" s="416" t="s">
        <v>276</v>
      </c>
      <c r="E218" s="417" t="s">
        <v>195</v>
      </c>
      <c r="F218" s="418">
        <v>81.05</v>
      </c>
      <c r="G218" s="347">
        <v>0</v>
      </c>
      <c r="H218" s="321">
        <f t="shared" si="7"/>
        <v>0</v>
      </c>
    </row>
    <row r="219" spans="1:8" s="16" customFormat="1" ht="31.5" customHeight="1">
      <c r="A219" s="55"/>
      <c r="B219" s="75"/>
      <c r="C219" s="419">
        <v>4750</v>
      </c>
      <c r="D219" s="416" t="s">
        <v>250</v>
      </c>
      <c r="E219" s="417" t="s">
        <v>17</v>
      </c>
      <c r="F219" s="418">
        <v>192</v>
      </c>
      <c r="G219" s="347">
        <v>192</v>
      </c>
      <c r="H219" s="321">
        <f t="shared" si="7"/>
        <v>1</v>
      </c>
    </row>
    <row r="220" spans="1:8" s="16" customFormat="1" ht="20.25" customHeight="1">
      <c r="A220" s="55"/>
      <c r="B220" s="75"/>
      <c r="C220" s="420"/>
      <c r="D220" s="421"/>
      <c r="E220" s="367"/>
      <c r="F220" s="368">
        <f>SUM(F211:F219)</f>
        <v>7568</v>
      </c>
      <c r="G220" s="316">
        <f>SUM(G211:G219)</f>
        <v>4747.34</v>
      </c>
      <c r="H220" s="257">
        <f t="shared" si="7"/>
        <v>0.6272912262156448</v>
      </c>
    </row>
    <row r="221" spans="1:8" s="422" customFormat="1" ht="20.25" customHeight="1">
      <c r="A221" s="423"/>
      <c r="B221" s="424"/>
      <c r="C221" s="425"/>
      <c r="D221" s="137"/>
      <c r="E221" s="383"/>
      <c r="F221" s="411">
        <f>F209+F220</f>
        <v>10568</v>
      </c>
      <c r="G221" s="306">
        <f>G209+G220</f>
        <v>6246.6900000000005</v>
      </c>
      <c r="H221" s="264">
        <f t="shared" si="7"/>
        <v>0.5910948145344437</v>
      </c>
    </row>
    <row r="222" spans="1:8" s="16" customFormat="1" ht="34.5" customHeight="1">
      <c r="A222" s="158" t="s">
        <v>308</v>
      </c>
      <c r="B222" s="426"/>
      <c r="C222" s="357"/>
      <c r="D222" s="147" t="s">
        <v>309</v>
      </c>
      <c r="E222" s="412"/>
      <c r="F222" s="363"/>
      <c r="G222" s="291"/>
      <c r="H222" s="252"/>
    </row>
    <row r="223" spans="1:8" s="16" customFormat="1" ht="19.5" customHeight="1">
      <c r="A223" s="75"/>
      <c r="B223" s="119">
        <v>75404</v>
      </c>
      <c r="C223" s="85"/>
      <c r="D223" s="146" t="s">
        <v>310</v>
      </c>
      <c r="E223" s="364"/>
      <c r="F223" s="413"/>
      <c r="G223" s="414"/>
      <c r="H223" s="259"/>
    </row>
    <row r="224" spans="1:8" s="16" customFormat="1" ht="27.75" customHeight="1">
      <c r="A224" s="75"/>
      <c r="B224" s="318"/>
      <c r="C224" s="319">
        <v>3000</v>
      </c>
      <c r="D224" s="320" t="s">
        <v>311</v>
      </c>
      <c r="E224" s="364" t="s">
        <v>195</v>
      </c>
      <c r="F224" s="418">
        <v>6500</v>
      </c>
      <c r="G224" s="347">
        <v>0</v>
      </c>
      <c r="H224" s="321">
        <f>G224/F224</f>
        <v>0</v>
      </c>
    </row>
    <row r="225" spans="1:8" s="16" customFormat="1" ht="23.25" customHeight="1">
      <c r="A225" s="81"/>
      <c r="B225" s="427"/>
      <c r="C225" s="85"/>
      <c r="D225" s="127"/>
      <c r="E225" s="428"/>
      <c r="F225" s="379">
        <f>SUM(F224:F224)</f>
        <v>6500</v>
      </c>
      <c r="G225" s="314">
        <f>SUM(G224:G224)</f>
        <v>0</v>
      </c>
      <c r="H225" s="257">
        <f>G225/F225</f>
        <v>0</v>
      </c>
    </row>
    <row r="226" spans="1:8" s="16" customFormat="1" ht="24.75" customHeight="1">
      <c r="A226" s="71"/>
      <c r="B226" s="114" t="s">
        <v>312</v>
      </c>
      <c r="C226" s="85"/>
      <c r="D226" s="129" t="s">
        <v>313</v>
      </c>
      <c r="E226" s="381"/>
      <c r="F226" s="363"/>
      <c r="G226" s="291"/>
      <c r="H226" s="252"/>
    </row>
    <row r="227" spans="1:8" s="16" customFormat="1" ht="37.5" customHeight="1">
      <c r="A227" s="75"/>
      <c r="B227" s="116"/>
      <c r="C227" s="360" t="s">
        <v>314</v>
      </c>
      <c r="D227" s="123" t="s">
        <v>315</v>
      </c>
      <c r="E227" s="364" t="s">
        <v>17</v>
      </c>
      <c r="F227" s="365">
        <v>25200</v>
      </c>
      <c r="G227" s="293">
        <v>16500</v>
      </c>
      <c r="H227" s="252">
        <f aca="true" t="shared" si="8" ref="H227:H245">G227/F227</f>
        <v>0.6547619047619048</v>
      </c>
    </row>
    <row r="228" spans="1:8" s="16" customFormat="1" ht="28.5" customHeight="1">
      <c r="A228" s="75"/>
      <c r="B228" s="96"/>
      <c r="C228" s="292" t="s">
        <v>316</v>
      </c>
      <c r="D228" s="123" t="s">
        <v>317</v>
      </c>
      <c r="E228" s="364" t="s">
        <v>17</v>
      </c>
      <c r="F228" s="365">
        <v>176000</v>
      </c>
      <c r="G228" s="293">
        <v>97895</v>
      </c>
      <c r="H228" s="252">
        <f t="shared" si="8"/>
        <v>0.556221590909091</v>
      </c>
    </row>
    <row r="229" spans="1:8" s="16" customFormat="1" ht="34.5" customHeight="1">
      <c r="A229" s="75"/>
      <c r="B229" s="96"/>
      <c r="C229" s="292" t="s">
        <v>318</v>
      </c>
      <c r="D229" s="123" t="s">
        <v>319</v>
      </c>
      <c r="E229" s="429" t="s">
        <v>241</v>
      </c>
      <c r="F229" s="365">
        <v>8730</v>
      </c>
      <c r="G229" s="293">
        <v>1720</v>
      </c>
      <c r="H229" s="252">
        <f t="shared" si="8"/>
        <v>0.1970217640320733</v>
      </c>
    </row>
    <row r="230" spans="1:8" s="16" customFormat="1" ht="45.75" customHeight="1">
      <c r="A230" s="75"/>
      <c r="B230" s="96"/>
      <c r="C230" s="292" t="s">
        <v>320</v>
      </c>
      <c r="D230" s="123" t="s">
        <v>321</v>
      </c>
      <c r="E230" s="364" t="s">
        <v>17</v>
      </c>
      <c r="F230" s="365">
        <v>14500</v>
      </c>
      <c r="G230" s="293">
        <v>13902</v>
      </c>
      <c r="H230" s="252">
        <f t="shared" si="8"/>
        <v>0.9587586206896552</v>
      </c>
    </row>
    <row r="231" spans="1:8" s="16" customFormat="1" ht="16.5" customHeight="1">
      <c r="A231" s="75"/>
      <c r="B231" s="96"/>
      <c r="C231" s="292" t="s">
        <v>219</v>
      </c>
      <c r="D231" s="123" t="s">
        <v>220</v>
      </c>
      <c r="E231" s="364" t="s">
        <v>241</v>
      </c>
      <c r="F231" s="365">
        <v>120</v>
      </c>
      <c r="G231" s="293">
        <v>0</v>
      </c>
      <c r="H231" s="252">
        <f t="shared" si="8"/>
        <v>0</v>
      </c>
    </row>
    <row r="232" spans="1:8" s="16" customFormat="1" ht="29.25" customHeight="1">
      <c r="A232" s="75"/>
      <c r="B232" s="96"/>
      <c r="C232" s="292" t="s">
        <v>322</v>
      </c>
      <c r="D232" s="123" t="s">
        <v>323</v>
      </c>
      <c r="E232" s="364" t="s">
        <v>17</v>
      </c>
      <c r="F232" s="365">
        <v>9500</v>
      </c>
      <c r="G232" s="293">
        <v>9500</v>
      </c>
      <c r="H232" s="252">
        <f t="shared" si="8"/>
        <v>1</v>
      </c>
    </row>
    <row r="233" spans="1:8" s="16" customFormat="1" ht="16.5" customHeight="1">
      <c r="A233" s="75"/>
      <c r="B233" s="96"/>
      <c r="C233" s="292" t="s">
        <v>221</v>
      </c>
      <c r="D233" s="123" t="s">
        <v>222</v>
      </c>
      <c r="E233" s="364" t="s">
        <v>17</v>
      </c>
      <c r="F233" s="365">
        <v>7105</v>
      </c>
      <c r="G233" s="293">
        <v>3463</v>
      </c>
      <c r="H233" s="252">
        <f t="shared" si="8"/>
        <v>0.48740323715693173</v>
      </c>
    </row>
    <row r="234" spans="1:8" s="16" customFormat="1" ht="16.5" customHeight="1">
      <c r="A234" s="75"/>
      <c r="B234" s="96"/>
      <c r="C234" s="292" t="s">
        <v>324</v>
      </c>
      <c r="D234" s="123" t="s">
        <v>325</v>
      </c>
      <c r="E234" s="364" t="s">
        <v>241</v>
      </c>
      <c r="F234" s="365">
        <v>40</v>
      </c>
      <c r="G234" s="293">
        <v>0</v>
      </c>
      <c r="H234" s="252">
        <f t="shared" si="8"/>
        <v>0</v>
      </c>
    </row>
    <row r="235" spans="1:8" s="16" customFormat="1" ht="31.5" customHeight="1">
      <c r="A235" s="75"/>
      <c r="B235" s="96"/>
      <c r="C235" s="292">
        <v>4230</v>
      </c>
      <c r="D235" s="123" t="s">
        <v>326</v>
      </c>
      <c r="E235" s="364" t="s">
        <v>241</v>
      </c>
      <c r="F235" s="365">
        <v>30</v>
      </c>
      <c r="G235" s="293">
        <v>0</v>
      </c>
      <c r="H235" s="252">
        <f t="shared" si="8"/>
        <v>0</v>
      </c>
    </row>
    <row r="236" spans="1:8" s="16" customFormat="1" ht="28.5" customHeight="1">
      <c r="A236" s="75"/>
      <c r="B236" s="96"/>
      <c r="C236" s="131">
        <v>4250</v>
      </c>
      <c r="D236" s="124" t="s">
        <v>327</v>
      </c>
      <c r="E236" s="196" t="s">
        <v>241</v>
      </c>
      <c r="F236" s="393">
        <v>3390</v>
      </c>
      <c r="G236" s="294">
        <v>1207</v>
      </c>
      <c r="H236" s="252">
        <f t="shared" si="8"/>
        <v>0.356047197640118</v>
      </c>
    </row>
    <row r="237" spans="1:8" s="16" customFormat="1" ht="16.5" customHeight="1">
      <c r="A237" s="75"/>
      <c r="B237" s="96"/>
      <c r="C237" s="292" t="s">
        <v>225</v>
      </c>
      <c r="D237" s="123" t="s">
        <v>226</v>
      </c>
      <c r="E237" s="364" t="s">
        <v>241</v>
      </c>
      <c r="F237" s="365">
        <v>235</v>
      </c>
      <c r="G237" s="293">
        <v>50</v>
      </c>
      <c r="H237" s="252">
        <f t="shared" si="8"/>
        <v>0.2127659574468085</v>
      </c>
    </row>
    <row r="238" spans="1:8" s="16" customFormat="1" ht="16.5" customHeight="1">
      <c r="A238" s="75"/>
      <c r="B238" s="96"/>
      <c r="C238" s="292" t="s">
        <v>228</v>
      </c>
      <c r="D238" s="123" t="s">
        <v>229</v>
      </c>
      <c r="E238" s="364" t="s">
        <v>241</v>
      </c>
      <c r="F238" s="365">
        <v>1880</v>
      </c>
      <c r="G238" s="293">
        <v>180</v>
      </c>
      <c r="H238" s="252">
        <f t="shared" si="8"/>
        <v>0.09574468085106383</v>
      </c>
    </row>
    <row r="239" spans="1:8" s="16" customFormat="1" ht="16.5" customHeight="1">
      <c r="A239" s="75"/>
      <c r="B239" s="96"/>
      <c r="C239" s="131" t="s">
        <v>205</v>
      </c>
      <c r="D239" s="124" t="s">
        <v>206</v>
      </c>
      <c r="E239" s="212" t="s">
        <v>241</v>
      </c>
      <c r="F239" s="393">
        <v>605</v>
      </c>
      <c r="G239" s="294">
        <v>76</v>
      </c>
      <c r="H239" s="252">
        <f t="shared" si="8"/>
        <v>0.1256198347107438</v>
      </c>
    </row>
    <row r="240" spans="1:8" s="16" customFormat="1" ht="39.75" customHeight="1">
      <c r="A240" s="75"/>
      <c r="B240" s="96"/>
      <c r="C240" s="292" t="s">
        <v>234</v>
      </c>
      <c r="D240" s="123" t="s">
        <v>235</v>
      </c>
      <c r="E240" s="364" t="s">
        <v>241</v>
      </c>
      <c r="F240" s="365">
        <v>15</v>
      </c>
      <c r="G240" s="293">
        <v>0</v>
      </c>
      <c r="H240" s="252">
        <f t="shared" si="8"/>
        <v>0</v>
      </c>
    </row>
    <row r="241" spans="1:8" s="16" customFormat="1" ht="29.25" customHeight="1">
      <c r="A241" s="75"/>
      <c r="B241" s="96"/>
      <c r="C241" s="131" t="s">
        <v>299</v>
      </c>
      <c r="D241" s="124" t="s">
        <v>272</v>
      </c>
      <c r="E241" s="212" t="s">
        <v>241</v>
      </c>
      <c r="F241" s="393">
        <v>60</v>
      </c>
      <c r="G241" s="294">
        <v>0</v>
      </c>
      <c r="H241" s="252">
        <f t="shared" si="8"/>
        <v>0</v>
      </c>
    </row>
    <row r="242" spans="1:8" s="16" customFormat="1" ht="16.5" customHeight="1">
      <c r="A242" s="75"/>
      <c r="B242" s="96"/>
      <c r="C242" s="292" t="s">
        <v>236</v>
      </c>
      <c r="D242" s="123" t="s">
        <v>237</v>
      </c>
      <c r="E242" s="429" t="s">
        <v>241</v>
      </c>
      <c r="F242" s="365">
        <v>3780</v>
      </c>
      <c r="G242" s="293">
        <v>1428</v>
      </c>
      <c r="H242" s="252">
        <f t="shared" si="8"/>
        <v>0.37777777777777777</v>
      </c>
    </row>
    <row r="243" spans="1:8" s="16" customFormat="1" ht="31.5" customHeight="1">
      <c r="A243" s="75"/>
      <c r="B243" s="96"/>
      <c r="C243" s="292" t="s">
        <v>328</v>
      </c>
      <c r="D243" s="123" t="s">
        <v>279</v>
      </c>
      <c r="E243" s="364" t="s">
        <v>241</v>
      </c>
      <c r="F243" s="365">
        <v>25</v>
      </c>
      <c r="G243" s="293">
        <v>8</v>
      </c>
      <c r="H243" s="252">
        <f t="shared" si="8"/>
        <v>0.32</v>
      </c>
    </row>
    <row r="244" spans="1:8" s="16" customFormat="1" ht="32.25" customHeight="1">
      <c r="A244" s="75"/>
      <c r="B244" s="96"/>
      <c r="C244" s="292">
        <v>4740</v>
      </c>
      <c r="D244" s="123" t="s">
        <v>276</v>
      </c>
      <c r="E244" s="364" t="s">
        <v>241</v>
      </c>
      <c r="F244" s="365">
        <v>245</v>
      </c>
      <c r="G244" s="293">
        <v>0</v>
      </c>
      <c r="H244" s="252">
        <f t="shared" si="8"/>
        <v>0</v>
      </c>
    </row>
    <row r="245" spans="1:8" s="16" customFormat="1" ht="19.5" customHeight="1">
      <c r="A245" s="81"/>
      <c r="B245" s="99"/>
      <c r="C245" s="366"/>
      <c r="D245" s="303"/>
      <c r="E245" s="378"/>
      <c r="F245" s="379">
        <f>SUM(F227:F244)</f>
        <v>251460</v>
      </c>
      <c r="G245" s="314">
        <f>SUM(G227:G244)</f>
        <v>145929</v>
      </c>
      <c r="H245" s="257">
        <f t="shared" si="8"/>
        <v>0.5803268909568122</v>
      </c>
    </row>
    <row r="246" spans="1:8" s="16" customFormat="1" ht="17.25" customHeight="1">
      <c r="A246" s="71"/>
      <c r="B246" s="111" t="s">
        <v>329</v>
      </c>
      <c r="C246" s="369"/>
      <c r="D246" s="129" t="s">
        <v>330</v>
      </c>
      <c r="E246" s="381"/>
      <c r="F246" s="363"/>
      <c r="G246" s="291"/>
      <c r="H246" s="252"/>
    </row>
    <row r="247" spans="1:8" s="16" customFormat="1" ht="25.5" customHeight="1">
      <c r="A247" s="75"/>
      <c r="B247" s="430"/>
      <c r="C247" s="431">
        <v>3020</v>
      </c>
      <c r="D247" s="320" t="s">
        <v>271</v>
      </c>
      <c r="E247" s="364" t="s">
        <v>210</v>
      </c>
      <c r="F247" s="365">
        <v>6000</v>
      </c>
      <c r="G247" s="293">
        <v>1693.03</v>
      </c>
      <c r="H247" s="252">
        <f aca="true" t="shared" si="9" ref="H247:H255">G247/F247</f>
        <v>0.28217166666666665</v>
      </c>
    </row>
    <row r="248" spans="1:8" s="16" customFormat="1" ht="16.5" customHeight="1">
      <c r="A248" s="75"/>
      <c r="B248" s="101"/>
      <c r="C248" s="152" t="s">
        <v>219</v>
      </c>
      <c r="D248" s="123" t="s">
        <v>220</v>
      </c>
      <c r="E248" s="364" t="s">
        <v>17</v>
      </c>
      <c r="F248" s="365">
        <v>9000</v>
      </c>
      <c r="G248" s="293">
        <v>4380</v>
      </c>
      <c r="H248" s="252">
        <f t="shared" si="9"/>
        <v>0.4866666666666667</v>
      </c>
    </row>
    <row r="249" spans="1:8" s="16" customFormat="1" ht="16.5" customHeight="1">
      <c r="A249" s="75"/>
      <c r="B249" s="101"/>
      <c r="C249" s="152" t="s">
        <v>221</v>
      </c>
      <c r="D249" s="123" t="s">
        <v>222</v>
      </c>
      <c r="E249" s="364" t="s">
        <v>17</v>
      </c>
      <c r="F249" s="365">
        <v>32000</v>
      </c>
      <c r="G249" s="293">
        <v>18107.29</v>
      </c>
      <c r="H249" s="252">
        <f t="shared" si="9"/>
        <v>0.5658528125000001</v>
      </c>
    </row>
    <row r="250" spans="1:8" s="16" customFormat="1" ht="15" customHeight="1">
      <c r="A250" s="75"/>
      <c r="B250" s="101"/>
      <c r="C250" s="152">
        <v>4270</v>
      </c>
      <c r="D250" s="123" t="s">
        <v>226</v>
      </c>
      <c r="E250" s="364" t="s">
        <v>17</v>
      </c>
      <c r="F250" s="365">
        <v>19000</v>
      </c>
      <c r="G250" s="293">
        <v>17950</v>
      </c>
      <c r="H250" s="252">
        <f t="shared" si="9"/>
        <v>0.9447368421052632</v>
      </c>
    </row>
    <row r="251" spans="1:8" s="16" customFormat="1" ht="16.5" customHeight="1">
      <c r="A251" s="75"/>
      <c r="B251" s="101"/>
      <c r="C251" s="152">
        <v>4280</v>
      </c>
      <c r="D251" s="123" t="s">
        <v>229</v>
      </c>
      <c r="E251" s="364" t="s">
        <v>210</v>
      </c>
      <c r="F251" s="365">
        <v>2000</v>
      </c>
      <c r="G251" s="293">
        <v>350</v>
      </c>
      <c r="H251" s="252">
        <f t="shared" si="9"/>
        <v>0.175</v>
      </c>
    </row>
    <row r="252" spans="1:8" s="16" customFormat="1" ht="16.5" customHeight="1">
      <c r="A252" s="75"/>
      <c r="B252" s="101"/>
      <c r="C252" s="152" t="s">
        <v>205</v>
      </c>
      <c r="D252" s="123" t="s">
        <v>206</v>
      </c>
      <c r="E252" s="364" t="s">
        <v>241</v>
      </c>
      <c r="F252" s="365">
        <v>4500</v>
      </c>
      <c r="G252" s="293">
        <v>708.64</v>
      </c>
      <c r="H252" s="252">
        <f t="shared" si="9"/>
        <v>0.15747555555555556</v>
      </c>
    </row>
    <row r="253" spans="1:8" s="16" customFormat="1" ht="41.25" customHeight="1">
      <c r="A253" s="75"/>
      <c r="B253" s="101"/>
      <c r="C253" s="152" t="s">
        <v>234</v>
      </c>
      <c r="D253" s="123" t="s">
        <v>235</v>
      </c>
      <c r="E253" s="364" t="s">
        <v>210</v>
      </c>
      <c r="F253" s="365">
        <v>1200</v>
      </c>
      <c r="G253" s="293">
        <v>358.68</v>
      </c>
      <c r="H253" s="252">
        <f t="shared" si="9"/>
        <v>0.2989</v>
      </c>
    </row>
    <row r="254" spans="1:8" s="16" customFormat="1" ht="17.25" customHeight="1">
      <c r="A254" s="75"/>
      <c r="B254" s="101"/>
      <c r="C254" s="152" t="s">
        <v>207</v>
      </c>
      <c r="D254" s="123" t="s">
        <v>208</v>
      </c>
      <c r="E254" s="364" t="s">
        <v>210</v>
      </c>
      <c r="F254" s="365">
        <v>7000</v>
      </c>
      <c r="G254" s="293">
        <v>1965</v>
      </c>
      <c r="H254" s="252">
        <f t="shared" si="9"/>
        <v>0.2807142857142857</v>
      </c>
    </row>
    <row r="255" spans="1:8" s="16" customFormat="1" ht="15" customHeight="1">
      <c r="A255" s="75"/>
      <c r="B255" s="101"/>
      <c r="C255" s="396"/>
      <c r="D255" s="145"/>
      <c r="E255" s="367"/>
      <c r="F255" s="368">
        <f>SUM(F247:F254)</f>
        <v>80700</v>
      </c>
      <c r="G255" s="316">
        <f>SUM(G247:G254)</f>
        <v>45512.64</v>
      </c>
      <c r="H255" s="257">
        <f t="shared" si="9"/>
        <v>0.5639732342007435</v>
      </c>
    </row>
    <row r="256" spans="1:8" s="16" customFormat="1" ht="18" customHeight="1">
      <c r="A256" s="75"/>
      <c r="B256" s="114" t="s">
        <v>331</v>
      </c>
      <c r="C256" s="397"/>
      <c r="D256" s="146" t="s">
        <v>332</v>
      </c>
      <c r="E256" s="364"/>
      <c r="F256" s="365"/>
      <c r="G256" s="293"/>
      <c r="H256" s="252"/>
    </row>
    <row r="257" spans="1:8" s="16" customFormat="1" ht="17.25" customHeight="1">
      <c r="A257" s="75"/>
      <c r="B257" s="116"/>
      <c r="C257" s="156" t="s">
        <v>219</v>
      </c>
      <c r="D257" s="124" t="s">
        <v>220</v>
      </c>
      <c r="E257" s="212" t="s">
        <v>17</v>
      </c>
      <c r="F257" s="393">
        <v>7500</v>
      </c>
      <c r="G257" s="294">
        <v>2580</v>
      </c>
      <c r="H257" s="252">
        <f>G257/F257</f>
        <v>0.344</v>
      </c>
    </row>
    <row r="258" spans="1:8" s="16" customFormat="1" ht="16.5" customHeight="1">
      <c r="A258" s="75"/>
      <c r="B258" s="96"/>
      <c r="C258" s="290" t="s">
        <v>221</v>
      </c>
      <c r="D258" s="107" t="s">
        <v>222</v>
      </c>
      <c r="E258" s="381" t="s">
        <v>241</v>
      </c>
      <c r="F258" s="363">
        <v>5000</v>
      </c>
      <c r="G258" s="291">
        <v>414.54</v>
      </c>
      <c r="H258" s="252">
        <f>G258/F258</f>
        <v>0.08290800000000001</v>
      </c>
    </row>
    <row r="259" spans="1:8" s="16" customFormat="1" ht="16.5" customHeight="1">
      <c r="A259" s="75"/>
      <c r="B259" s="96"/>
      <c r="C259" s="292" t="s">
        <v>205</v>
      </c>
      <c r="D259" s="123" t="s">
        <v>206</v>
      </c>
      <c r="E259" s="364" t="s">
        <v>241</v>
      </c>
      <c r="F259" s="365">
        <v>2500</v>
      </c>
      <c r="G259" s="293">
        <v>1050</v>
      </c>
      <c r="H259" s="252">
        <f>G259/F259</f>
        <v>0.42</v>
      </c>
    </row>
    <row r="260" spans="1:8" s="16" customFormat="1" ht="39" customHeight="1">
      <c r="A260" s="75"/>
      <c r="B260" s="96"/>
      <c r="C260" s="382" t="s">
        <v>232</v>
      </c>
      <c r="D260" s="123" t="s">
        <v>233</v>
      </c>
      <c r="E260" s="364" t="s">
        <v>17</v>
      </c>
      <c r="F260" s="365">
        <v>200</v>
      </c>
      <c r="G260" s="293">
        <v>199.99</v>
      </c>
      <c r="H260" s="252">
        <f>G260/F260</f>
        <v>0.99995</v>
      </c>
    </row>
    <row r="261" spans="1:8" s="16" customFormat="1" ht="16.5" customHeight="1">
      <c r="A261" s="75"/>
      <c r="B261" s="99"/>
      <c r="C261" s="315"/>
      <c r="D261" s="303"/>
      <c r="E261" s="378"/>
      <c r="F261" s="379">
        <f>SUM(F257:F260)</f>
        <v>15200</v>
      </c>
      <c r="G261" s="314">
        <f>SUM(G257:G260)</f>
        <v>4244.53</v>
      </c>
      <c r="H261" s="257">
        <f>G261/F261</f>
        <v>0.27924539473684207</v>
      </c>
    </row>
    <row r="262" spans="1:8" s="16" customFormat="1" ht="18" customHeight="1">
      <c r="A262" s="75"/>
      <c r="B262" s="150" t="s">
        <v>333</v>
      </c>
      <c r="C262" s="369"/>
      <c r="D262" s="129" t="s">
        <v>334</v>
      </c>
      <c r="E262" s="381"/>
      <c r="F262" s="363"/>
      <c r="G262" s="291"/>
      <c r="H262" s="252"/>
    </row>
    <row r="263" spans="1:8" s="16" customFormat="1" ht="38.25" customHeight="1">
      <c r="A263" s="75"/>
      <c r="B263" s="101"/>
      <c r="C263" s="152" t="s">
        <v>335</v>
      </c>
      <c r="D263" s="123" t="s">
        <v>264</v>
      </c>
      <c r="E263" s="364" t="s">
        <v>17</v>
      </c>
      <c r="F263" s="365">
        <v>9450</v>
      </c>
      <c r="G263" s="293">
        <v>9450</v>
      </c>
      <c r="H263" s="252">
        <f>G263/F263</f>
        <v>1</v>
      </c>
    </row>
    <row r="264" spans="1:8" s="16" customFormat="1" ht="17.25" customHeight="1">
      <c r="A264" s="75"/>
      <c r="B264" s="101"/>
      <c r="C264" s="396"/>
      <c r="D264" s="145"/>
      <c r="E264" s="367"/>
      <c r="F264" s="368">
        <f>SUM(F263)</f>
        <v>9450</v>
      </c>
      <c r="G264" s="316">
        <f>SUM(G263)</f>
        <v>9450</v>
      </c>
      <c r="H264" s="257">
        <f>G264/F264</f>
        <v>1</v>
      </c>
    </row>
    <row r="265" spans="1:8" s="16" customFormat="1" ht="18" customHeight="1">
      <c r="A265" s="75"/>
      <c r="B265" s="119">
        <v>75495</v>
      </c>
      <c r="C265" s="158"/>
      <c r="D265" s="421" t="s">
        <v>14</v>
      </c>
      <c r="E265" s="375"/>
      <c r="F265" s="413"/>
      <c r="G265" s="414"/>
      <c r="H265" s="259"/>
    </row>
    <row r="266" spans="1:8" s="16" customFormat="1" ht="36.75" customHeight="1">
      <c r="A266" s="75"/>
      <c r="B266" s="116"/>
      <c r="C266" s="325">
        <v>2710</v>
      </c>
      <c r="D266" s="416" t="s">
        <v>264</v>
      </c>
      <c r="E266" s="364" t="s">
        <v>17</v>
      </c>
      <c r="F266" s="418">
        <v>6000</v>
      </c>
      <c r="G266" s="347">
        <v>6000</v>
      </c>
      <c r="H266" s="321">
        <f>G266/F266</f>
        <v>1</v>
      </c>
    </row>
    <row r="267" spans="1:8" s="16" customFormat="1" ht="20.25" customHeight="1">
      <c r="A267" s="75"/>
      <c r="B267" s="96"/>
      <c r="C267" s="325">
        <v>4300</v>
      </c>
      <c r="D267" s="416" t="s">
        <v>206</v>
      </c>
      <c r="E267" s="364" t="s">
        <v>17</v>
      </c>
      <c r="F267" s="418">
        <v>4500</v>
      </c>
      <c r="G267" s="347">
        <v>4477.4</v>
      </c>
      <c r="H267" s="321">
        <f>G267/F267</f>
        <v>0.9949777777777777</v>
      </c>
    </row>
    <row r="268" spans="1:8" s="16" customFormat="1" ht="24.75" customHeight="1">
      <c r="A268" s="75"/>
      <c r="B268" s="99"/>
      <c r="C268" s="325">
        <v>6050</v>
      </c>
      <c r="D268" s="416" t="s">
        <v>199</v>
      </c>
      <c r="E268" s="364" t="s">
        <v>195</v>
      </c>
      <c r="F268" s="418">
        <v>50000</v>
      </c>
      <c r="G268" s="347">
        <v>0</v>
      </c>
      <c r="H268" s="321">
        <f>G268/F268</f>
        <v>0</v>
      </c>
    </row>
    <row r="269" spans="1:8" s="16" customFormat="1" ht="17.25" customHeight="1">
      <c r="A269" s="75"/>
      <c r="B269" s="119"/>
      <c r="C269" s="158"/>
      <c r="D269" s="145"/>
      <c r="E269" s="367"/>
      <c r="F269" s="368">
        <f>SUM(F266:F268)</f>
        <v>60500</v>
      </c>
      <c r="G269" s="316">
        <f>SUM(G266:G267)</f>
        <v>10477.4</v>
      </c>
      <c r="H269" s="257">
        <f>G269/F269</f>
        <v>0.1731801652892562</v>
      </c>
    </row>
    <row r="270" spans="1:8" s="16" customFormat="1" ht="16.5" customHeight="1">
      <c r="A270" s="81"/>
      <c r="B270" s="119"/>
      <c r="C270" s="432"/>
      <c r="D270" s="137"/>
      <c r="E270" s="383"/>
      <c r="F270" s="411">
        <f>F225+F245+F255+F261+F264+F269</f>
        <v>423810</v>
      </c>
      <c r="G270" s="306">
        <f>G225+G245+G255+G261+G264+G269</f>
        <v>215613.57</v>
      </c>
      <c r="H270" s="264">
        <f>G270/F270</f>
        <v>0.5087505485948892</v>
      </c>
    </row>
    <row r="271" spans="1:8" s="16" customFormat="1" ht="58.5" customHeight="1">
      <c r="A271" s="45" t="s">
        <v>72</v>
      </c>
      <c r="B271" s="18"/>
      <c r="C271" s="357"/>
      <c r="D271" s="147" t="s">
        <v>73</v>
      </c>
      <c r="E271" s="412"/>
      <c r="F271" s="363"/>
      <c r="G271" s="291"/>
      <c r="H271" s="252"/>
    </row>
    <row r="272" spans="1:8" s="16" customFormat="1" ht="34.5" customHeight="1">
      <c r="A272" s="71"/>
      <c r="B272" s="72" t="s">
        <v>336</v>
      </c>
      <c r="C272" s="151"/>
      <c r="D272" s="146" t="s">
        <v>337</v>
      </c>
      <c r="E272" s="364"/>
      <c r="F272" s="365"/>
      <c r="G272" s="293"/>
      <c r="H272" s="252"/>
    </row>
    <row r="273" spans="1:8" s="60" customFormat="1" ht="17.25" customHeight="1">
      <c r="A273" s="75"/>
      <c r="B273" s="116"/>
      <c r="C273" s="382">
        <v>4210</v>
      </c>
      <c r="D273" s="123" t="s">
        <v>222</v>
      </c>
      <c r="E273" s="364" t="s">
        <v>210</v>
      </c>
      <c r="F273" s="365">
        <v>500</v>
      </c>
      <c r="G273" s="293">
        <v>180.07</v>
      </c>
      <c r="H273" s="252">
        <f aca="true" t="shared" si="10" ref="H273:H281">G273/F273</f>
        <v>0.36013999999999996</v>
      </c>
    </row>
    <row r="274" spans="1:8" s="16" customFormat="1" ht="17.25" customHeight="1">
      <c r="A274" s="75"/>
      <c r="B274" s="96"/>
      <c r="C274" s="156" t="s">
        <v>205</v>
      </c>
      <c r="D274" s="123" t="s">
        <v>206</v>
      </c>
      <c r="E274" s="364" t="s">
        <v>17</v>
      </c>
      <c r="F274" s="365">
        <v>13791.48</v>
      </c>
      <c r="G274" s="293">
        <v>7006.46</v>
      </c>
      <c r="H274" s="252">
        <f t="shared" si="10"/>
        <v>0.5080281449126562</v>
      </c>
    </row>
    <row r="275" spans="1:8" s="16" customFormat="1" ht="17.25" customHeight="1">
      <c r="A275" s="75"/>
      <c r="B275" s="96"/>
      <c r="C275" s="156">
        <v>4510</v>
      </c>
      <c r="D275" s="123" t="s">
        <v>278</v>
      </c>
      <c r="E275" s="364" t="s">
        <v>241</v>
      </c>
      <c r="F275" s="365">
        <v>500</v>
      </c>
      <c r="G275" s="293">
        <v>50</v>
      </c>
      <c r="H275" s="252">
        <f t="shared" si="10"/>
        <v>0.1</v>
      </c>
    </row>
    <row r="276" spans="1:8" s="16" customFormat="1" ht="17.25" customHeight="1">
      <c r="A276" s="75"/>
      <c r="B276" s="96"/>
      <c r="C276" s="156">
        <v>4580</v>
      </c>
      <c r="D276" s="123" t="s">
        <v>28</v>
      </c>
      <c r="E276" s="364" t="s">
        <v>17</v>
      </c>
      <c r="F276" s="365">
        <v>1000000</v>
      </c>
      <c r="G276" s="293">
        <v>925000</v>
      </c>
      <c r="H276" s="252">
        <f t="shared" si="10"/>
        <v>0.925</v>
      </c>
    </row>
    <row r="277" spans="1:8" s="16" customFormat="1" ht="30.75" customHeight="1">
      <c r="A277" s="75"/>
      <c r="B277" s="96"/>
      <c r="C277" s="156" t="s">
        <v>245</v>
      </c>
      <c r="D277" s="124" t="s">
        <v>246</v>
      </c>
      <c r="E277" s="212" t="s">
        <v>17</v>
      </c>
      <c r="F277" s="393">
        <v>4500</v>
      </c>
      <c r="G277" s="294">
        <v>2111.96</v>
      </c>
      <c r="H277" s="252">
        <f t="shared" si="10"/>
        <v>0.46932444444444443</v>
      </c>
    </row>
    <row r="278" spans="1:8" s="16" customFormat="1" ht="30.75" customHeight="1">
      <c r="A278" s="75"/>
      <c r="B278" s="96"/>
      <c r="C278" s="156" t="s">
        <v>275</v>
      </c>
      <c r="D278" s="107" t="s">
        <v>276</v>
      </c>
      <c r="E278" s="381" t="s">
        <v>17</v>
      </c>
      <c r="F278" s="363">
        <v>800</v>
      </c>
      <c r="G278" s="291">
        <v>590.5</v>
      </c>
      <c r="H278" s="252">
        <f t="shared" si="10"/>
        <v>0.738125</v>
      </c>
    </row>
    <row r="279" spans="1:8" s="16" customFormat="1" ht="30.75" customHeight="1">
      <c r="A279" s="75"/>
      <c r="B279" s="96"/>
      <c r="C279" s="156">
        <v>4750</v>
      </c>
      <c r="D279" s="123" t="s">
        <v>250</v>
      </c>
      <c r="E279" s="364" t="s">
        <v>195</v>
      </c>
      <c r="F279" s="365">
        <v>1108.52</v>
      </c>
      <c r="G279" s="293">
        <v>0</v>
      </c>
      <c r="H279" s="252">
        <f t="shared" si="10"/>
        <v>0</v>
      </c>
    </row>
    <row r="280" spans="1:8" s="16" customFormat="1" ht="19.5" customHeight="1">
      <c r="A280" s="75"/>
      <c r="B280" s="96"/>
      <c r="C280" s="315"/>
      <c r="D280" s="145"/>
      <c r="E280" s="367"/>
      <c r="F280" s="368">
        <f>SUM(F273:F279)</f>
        <v>1021200</v>
      </c>
      <c r="G280" s="316">
        <f>SUM(G273:G279)</f>
        <v>934938.99</v>
      </c>
      <c r="H280" s="257">
        <f t="shared" si="10"/>
        <v>0.915529759106933</v>
      </c>
    </row>
    <row r="281" spans="1:8" s="16" customFormat="1" ht="19.5" customHeight="1">
      <c r="A281" s="81"/>
      <c r="B281" s="99"/>
      <c r="C281" s="433"/>
      <c r="D281" s="434"/>
      <c r="E281" s="435"/>
      <c r="F281" s="372">
        <f>SUM(F280)</f>
        <v>1021200</v>
      </c>
      <c r="G281" s="373">
        <f>SUM(G280)</f>
        <v>934938.99</v>
      </c>
      <c r="H281" s="264">
        <f t="shared" si="10"/>
        <v>0.915529759106933</v>
      </c>
    </row>
    <row r="282" spans="1:8" s="16" customFormat="1" ht="19.5" customHeight="1">
      <c r="A282" s="202" t="s">
        <v>338</v>
      </c>
      <c r="B282" s="436"/>
      <c r="C282" s="437"/>
      <c r="D282" s="145" t="s">
        <v>339</v>
      </c>
      <c r="E282" s="375"/>
      <c r="F282" s="365"/>
      <c r="G282" s="293"/>
      <c r="H282" s="252"/>
    </row>
    <row r="283" spans="1:8" s="16" customFormat="1" ht="40.5" customHeight="1">
      <c r="A283" s="71"/>
      <c r="B283" s="438" t="s">
        <v>340</v>
      </c>
      <c r="C283" s="439"/>
      <c r="D283" s="127" t="s">
        <v>341</v>
      </c>
      <c r="E283" s="212"/>
      <c r="F283" s="393"/>
      <c r="G283" s="294"/>
      <c r="H283" s="252"/>
    </row>
    <row r="284" spans="1:8" s="16" customFormat="1" ht="56.25" customHeight="1">
      <c r="A284" s="75"/>
      <c r="B284" s="186"/>
      <c r="C284" s="440" t="s">
        <v>342</v>
      </c>
      <c r="D284" s="107" t="s">
        <v>343</v>
      </c>
      <c r="E284" s="381" t="s">
        <v>210</v>
      </c>
      <c r="F284" s="363">
        <v>180000</v>
      </c>
      <c r="G284" s="291">
        <v>24954.66</v>
      </c>
      <c r="H284" s="252">
        <f>G284/F284</f>
        <v>0.138637</v>
      </c>
    </row>
    <row r="285" spans="1:8" s="16" customFormat="1" ht="19.5" customHeight="1">
      <c r="A285" s="75"/>
      <c r="B285" s="188"/>
      <c r="C285" s="158"/>
      <c r="D285" s="145"/>
      <c r="E285" s="367"/>
      <c r="F285" s="368">
        <f>SUM(F284)</f>
        <v>180000</v>
      </c>
      <c r="G285" s="316">
        <f>SUM(G284)</f>
        <v>24954.66</v>
      </c>
      <c r="H285" s="257">
        <f>G285/F285</f>
        <v>0.138637</v>
      </c>
    </row>
    <row r="286" spans="1:8" s="16" customFormat="1" ht="19.5" customHeight="1">
      <c r="A286" s="81"/>
      <c r="B286" s="101"/>
      <c r="C286" s="441"/>
      <c r="D286" s="165"/>
      <c r="E286" s="442"/>
      <c r="F286" s="372">
        <f>SUM(F285)</f>
        <v>180000</v>
      </c>
      <c r="G286" s="373">
        <f>SUM(G285)</f>
        <v>24954.66</v>
      </c>
      <c r="H286" s="443">
        <f>G286/F286</f>
        <v>0.138637</v>
      </c>
    </row>
    <row r="287" spans="1:8" s="16" customFormat="1" ht="19.5" customHeight="1">
      <c r="A287" s="202" t="s">
        <v>117</v>
      </c>
      <c r="B287" s="18"/>
      <c r="C287" s="357"/>
      <c r="D287" s="147" t="s">
        <v>118</v>
      </c>
      <c r="E287" s="412"/>
      <c r="F287" s="365"/>
      <c r="G287" s="293"/>
      <c r="H287" s="252"/>
    </row>
    <row r="288" spans="1:8" s="16" customFormat="1" ht="19.5" customHeight="1">
      <c r="A288" s="71"/>
      <c r="B288" s="100" t="s">
        <v>344</v>
      </c>
      <c r="C288" s="151"/>
      <c r="D288" s="146" t="s">
        <v>345</v>
      </c>
      <c r="E288" s="364"/>
      <c r="F288" s="365"/>
      <c r="G288" s="293"/>
      <c r="H288" s="252"/>
    </row>
    <row r="289" spans="1:8" s="16" customFormat="1" ht="17.25" customHeight="1">
      <c r="A289" s="75"/>
      <c r="B289" s="101"/>
      <c r="C289" s="152" t="s">
        <v>346</v>
      </c>
      <c r="D289" s="123" t="s">
        <v>347</v>
      </c>
      <c r="E289" s="364" t="s">
        <v>348</v>
      </c>
      <c r="F289" s="365">
        <v>48400</v>
      </c>
      <c r="G289" s="293">
        <v>0</v>
      </c>
      <c r="H289" s="252">
        <f>G289/F289</f>
        <v>0</v>
      </c>
    </row>
    <row r="290" spans="1:8" s="16" customFormat="1" ht="19.5" customHeight="1">
      <c r="A290" s="81"/>
      <c r="B290" s="108"/>
      <c r="C290" s="371"/>
      <c r="D290" s="303"/>
      <c r="E290" s="378"/>
      <c r="F290" s="379">
        <f>SUM(F289)</f>
        <v>48400</v>
      </c>
      <c r="G290" s="314">
        <f>SUM(G289)</f>
        <v>0</v>
      </c>
      <c r="H290" s="257">
        <f>G290/F290</f>
        <v>0</v>
      </c>
    </row>
    <row r="291" spans="1:8" s="16" customFormat="1" ht="24.75" customHeight="1">
      <c r="A291" s="71"/>
      <c r="B291" s="111" t="s">
        <v>349</v>
      </c>
      <c r="C291" s="369"/>
      <c r="D291" s="129" t="s">
        <v>350</v>
      </c>
      <c r="E291" s="381"/>
      <c r="F291" s="363"/>
      <c r="G291" s="363"/>
      <c r="H291" s="252"/>
    </row>
    <row r="292" spans="1:8" s="16" customFormat="1" ht="24" customHeight="1">
      <c r="A292" s="75"/>
      <c r="B292" s="101"/>
      <c r="C292" s="370" t="s">
        <v>351</v>
      </c>
      <c r="D292" s="123" t="s">
        <v>352</v>
      </c>
      <c r="E292" s="364" t="s">
        <v>17</v>
      </c>
      <c r="F292" s="365">
        <v>1851183</v>
      </c>
      <c r="G292" s="365">
        <v>925593</v>
      </c>
      <c r="H292" s="252">
        <f>G292/F292</f>
        <v>0.5000008102926615</v>
      </c>
    </row>
    <row r="293" spans="1:8" s="16" customFormat="1" ht="19.5" customHeight="1">
      <c r="A293" s="75"/>
      <c r="B293" s="188"/>
      <c r="C293" s="158"/>
      <c r="D293" s="145"/>
      <c r="E293" s="367"/>
      <c r="F293" s="368">
        <f>SUM(F292)</f>
        <v>1851183</v>
      </c>
      <c r="G293" s="368">
        <f>SUM(G292)</f>
        <v>925593</v>
      </c>
      <c r="H293" s="257">
        <f>G293/F293</f>
        <v>0.5000008102926615</v>
      </c>
    </row>
    <row r="294" spans="1:8" s="444" customFormat="1" ht="19.5" customHeight="1">
      <c r="A294" s="445"/>
      <c r="B294" s="446"/>
      <c r="C294" s="425"/>
      <c r="D294" s="137"/>
      <c r="E294" s="383"/>
      <c r="F294" s="372">
        <f>F290+F293</f>
        <v>1899583</v>
      </c>
      <c r="G294" s="372">
        <f>G290+G293</f>
        <v>925593</v>
      </c>
      <c r="H294" s="264">
        <f>G294/F294</f>
        <v>0.48726115152641397</v>
      </c>
    </row>
    <row r="295" spans="1:8" s="16" customFormat="1" ht="19.5" customHeight="1">
      <c r="A295" s="45" t="s">
        <v>126</v>
      </c>
      <c r="B295" s="307"/>
      <c r="C295" s="315"/>
      <c r="D295" s="140" t="s">
        <v>127</v>
      </c>
      <c r="E295" s="386"/>
      <c r="F295" s="365"/>
      <c r="G295" s="365"/>
      <c r="H295" s="252"/>
    </row>
    <row r="296" spans="1:8" s="16" customFormat="1" ht="19.5" customHeight="1">
      <c r="A296" s="71"/>
      <c r="B296" s="114" t="s">
        <v>128</v>
      </c>
      <c r="C296" s="447"/>
      <c r="D296" s="143" t="s">
        <v>129</v>
      </c>
      <c r="E296" s="389"/>
      <c r="F296" s="365"/>
      <c r="G296" s="365"/>
      <c r="H296" s="392"/>
    </row>
    <row r="297" spans="1:8" s="16" customFormat="1" ht="24" customHeight="1">
      <c r="A297" s="75"/>
      <c r="B297" s="116"/>
      <c r="C297" s="292" t="s">
        <v>288</v>
      </c>
      <c r="D297" s="123" t="s">
        <v>209</v>
      </c>
      <c r="E297" s="364" t="s">
        <v>17</v>
      </c>
      <c r="F297" s="365">
        <v>143700</v>
      </c>
      <c r="G297" s="365">
        <v>71302.41</v>
      </c>
      <c r="H297" s="252">
        <f aca="true" t="shared" si="11" ref="H297:H335">G297/F297</f>
        <v>0.4961893528183716</v>
      </c>
    </row>
    <row r="298" spans="1:8" s="16" customFormat="1" ht="16.5" customHeight="1">
      <c r="A298" s="75"/>
      <c r="B298" s="96"/>
      <c r="C298" s="292" t="s">
        <v>211</v>
      </c>
      <c r="D298" s="123" t="s">
        <v>212</v>
      </c>
      <c r="E298" s="364" t="s">
        <v>17</v>
      </c>
      <c r="F298" s="365">
        <v>1749732</v>
      </c>
      <c r="G298" s="365">
        <v>867714.61</v>
      </c>
      <c r="H298" s="252">
        <f t="shared" si="11"/>
        <v>0.4959128655131186</v>
      </c>
    </row>
    <row r="299" spans="1:8" s="16" customFormat="1" ht="16.5" customHeight="1">
      <c r="A299" s="75"/>
      <c r="B299" s="96"/>
      <c r="C299" s="292" t="s">
        <v>213</v>
      </c>
      <c r="D299" s="123" t="s">
        <v>214</v>
      </c>
      <c r="E299" s="364" t="s">
        <v>17</v>
      </c>
      <c r="F299" s="365">
        <v>127050</v>
      </c>
      <c r="G299" s="365">
        <v>127044.25</v>
      </c>
      <c r="H299" s="252">
        <f t="shared" si="11"/>
        <v>0.9999547422274695</v>
      </c>
    </row>
    <row r="300" spans="1:8" s="16" customFormat="1" ht="16.5" customHeight="1">
      <c r="A300" s="75"/>
      <c r="B300" s="96"/>
      <c r="C300" s="292" t="s">
        <v>215</v>
      </c>
      <c r="D300" s="123" t="s">
        <v>216</v>
      </c>
      <c r="E300" s="364" t="s">
        <v>17</v>
      </c>
      <c r="F300" s="365">
        <v>306746</v>
      </c>
      <c r="G300" s="365">
        <v>158487.2</v>
      </c>
      <c r="H300" s="252">
        <f t="shared" si="11"/>
        <v>0.5166724260463055</v>
      </c>
    </row>
    <row r="301" spans="1:8" s="16" customFormat="1" ht="16.5" customHeight="1">
      <c r="A301" s="75"/>
      <c r="B301" s="96"/>
      <c r="C301" s="382">
        <v>4117</v>
      </c>
      <c r="D301" s="123" t="s">
        <v>216</v>
      </c>
      <c r="E301" s="189" t="s">
        <v>17</v>
      </c>
      <c r="F301" s="448">
        <v>263.4</v>
      </c>
      <c r="G301" s="448">
        <v>98.2</v>
      </c>
      <c r="H301" s="252">
        <f t="shared" si="11"/>
        <v>0.3728170083523159</v>
      </c>
    </row>
    <row r="302" spans="1:8" s="16" customFormat="1" ht="16.5" customHeight="1">
      <c r="A302" s="75"/>
      <c r="B302" s="96"/>
      <c r="C302" s="382">
        <v>4119</v>
      </c>
      <c r="D302" s="123" t="s">
        <v>216</v>
      </c>
      <c r="E302" s="189" t="s">
        <v>17</v>
      </c>
      <c r="F302" s="448">
        <v>46.49</v>
      </c>
      <c r="G302" s="448">
        <v>17.33</v>
      </c>
      <c r="H302" s="252">
        <f t="shared" si="11"/>
        <v>0.3727683372768337</v>
      </c>
    </row>
    <row r="303" spans="1:8" s="16" customFormat="1" ht="16.5" customHeight="1">
      <c r="A303" s="75"/>
      <c r="B303" s="96"/>
      <c r="C303" s="131" t="s">
        <v>217</v>
      </c>
      <c r="D303" s="124" t="s">
        <v>218</v>
      </c>
      <c r="E303" s="212" t="s">
        <v>17</v>
      </c>
      <c r="F303" s="393">
        <v>48656</v>
      </c>
      <c r="G303" s="393">
        <v>23447.47</v>
      </c>
      <c r="H303" s="252">
        <f t="shared" si="11"/>
        <v>0.4819029513317988</v>
      </c>
    </row>
    <row r="304" spans="1:8" s="16" customFormat="1" ht="16.5" customHeight="1">
      <c r="A304" s="75"/>
      <c r="B304" s="96"/>
      <c r="C304" s="156">
        <v>4127</v>
      </c>
      <c r="D304" s="124" t="s">
        <v>218</v>
      </c>
      <c r="E304" s="182" t="s">
        <v>17</v>
      </c>
      <c r="F304" s="449">
        <v>42.49</v>
      </c>
      <c r="G304" s="449">
        <v>15.93</v>
      </c>
      <c r="H304" s="252">
        <f t="shared" si="11"/>
        <v>0.3749117439397505</v>
      </c>
    </row>
    <row r="305" spans="1:8" s="16" customFormat="1" ht="16.5" customHeight="1">
      <c r="A305" s="75"/>
      <c r="B305" s="96"/>
      <c r="C305" s="156">
        <v>4129</v>
      </c>
      <c r="D305" s="124" t="s">
        <v>218</v>
      </c>
      <c r="E305" s="182" t="s">
        <v>17</v>
      </c>
      <c r="F305" s="449">
        <v>7.5</v>
      </c>
      <c r="G305" s="449">
        <v>2.81</v>
      </c>
      <c r="H305" s="252">
        <f t="shared" si="11"/>
        <v>0.37466666666666665</v>
      </c>
    </row>
    <row r="306" spans="1:8" s="16" customFormat="1" ht="37.5" customHeight="1">
      <c r="A306" s="75"/>
      <c r="B306" s="96"/>
      <c r="C306" s="290" t="s">
        <v>295</v>
      </c>
      <c r="D306" s="107" t="s">
        <v>296</v>
      </c>
      <c r="E306" s="381" t="s">
        <v>17</v>
      </c>
      <c r="F306" s="363">
        <v>5100</v>
      </c>
      <c r="G306" s="363">
        <v>985.5</v>
      </c>
      <c r="H306" s="252">
        <f t="shared" si="11"/>
        <v>0.19323529411764706</v>
      </c>
    </row>
    <row r="307" spans="1:8" s="16" customFormat="1" ht="17.25" customHeight="1">
      <c r="A307" s="75"/>
      <c r="B307" s="96"/>
      <c r="C307" s="292" t="s">
        <v>219</v>
      </c>
      <c r="D307" s="123" t="s">
        <v>220</v>
      </c>
      <c r="E307" s="364" t="s">
        <v>353</v>
      </c>
      <c r="F307" s="365">
        <v>1200</v>
      </c>
      <c r="G307" s="365">
        <v>0</v>
      </c>
      <c r="H307" s="252">
        <f t="shared" si="11"/>
        <v>0</v>
      </c>
    </row>
    <row r="308" spans="1:8" s="16" customFormat="1" ht="17.25" customHeight="1">
      <c r="A308" s="75"/>
      <c r="B308" s="96"/>
      <c r="C308" s="292">
        <v>4177</v>
      </c>
      <c r="D308" s="123" t="s">
        <v>220</v>
      </c>
      <c r="E308" s="364" t="s">
        <v>17</v>
      </c>
      <c r="F308" s="365">
        <v>42738.1</v>
      </c>
      <c r="G308" s="365">
        <v>16239.3</v>
      </c>
      <c r="H308" s="252">
        <f t="shared" si="11"/>
        <v>0.3799724367718733</v>
      </c>
    </row>
    <row r="309" spans="1:8" s="16" customFormat="1" ht="17.25" customHeight="1">
      <c r="A309" s="75"/>
      <c r="B309" s="96"/>
      <c r="C309" s="292">
        <v>4179</v>
      </c>
      <c r="D309" s="123" t="s">
        <v>220</v>
      </c>
      <c r="E309" s="364" t="s">
        <v>17</v>
      </c>
      <c r="F309" s="365">
        <v>7542.02</v>
      </c>
      <c r="G309" s="365">
        <v>2865.75</v>
      </c>
      <c r="H309" s="252">
        <f t="shared" si="11"/>
        <v>0.3799711483130514</v>
      </c>
    </row>
    <row r="310" spans="1:8" s="16" customFormat="1" ht="16.5" customHeight="1">
      <c r="A310" s="75"/>
      <c r="B310" s="96"/>
      <c r="C310" s="292" t="s">
        <v>221</v>
      </c>
      <c r="D310" s="123" t="s">
        <v>222</v>
      </c>
      <c r="E310" s="364" t="s">
        <v>241</v>
      </c>
      <c r="F310" s="365">
        <v>32400</v>
      </c>
      <c r="G310" s="365">
        <v>2741.3</v>
      </c>
      <c r="H310" s="252">
        <f t="shared" si="11"/>
        <v>0.08460802469135803</v>
      </c>
    </row>
    <row r="311" spans="1:8" s="16" customFormat="1" ht="16.5" customHeight="1">
      <c r="A311" s="75"/>
      <c r="B311" s="96"/>
      <c r="C311" s="292">
        <v>4217</v>
      </c>
      <c r="D311" s="123" t="s">
        <v>222</v>
      </c>
      <c r="E311" s="364" t="s">
        <v>17</v>
      </c>
      <c r="F311" s="365">
        <v>10429.51</v>
      </c>
      <c r="G311" s="365">
        <v>4784.35</v>
      </c>
      <c r="H311" s="252">
        <f t="shared" si="11"/>
        <v>0.4587320017910717</v>
      </c>
    </row>
    <row r="312" spans="1:8" s="16" customFormat="1" ht="16.5" customHeight="1">
      <c r="A312" s="75"/>
      <c r="B312" s="96"/>
      <c r="C312" s="292">
        <v>4219</v>
      </c>
      <c r="D312" s="123" t="s">
        <v>222</v>
      </c>
      <c r="E312" s="364" t="s">
        <v>17</v>
      </c>
      <c r="F312" s="365">
        <v>1840.5</v>
      </c>
      <c r="G312" s="365">
        <v>844.29</v>
      </c>
      <c r="H312" s="252">
        <f t="shared" si="11"/>
        <v>0.4587286063569682</v>
      </c>
    </row>
    <row r="313" spans="1:8" s="16" customFormat="1" ht="24" customHeight="1">
      <c r="A313" s="75"/>
      <c r="B313" s="96"/>
      <c r="C313" s="292" t="s">
        <v>354</v>
      </c>
      <c r="D313" s="123" t="s">
        <v>304</v>
      </c>
      <c r="E313" s="364" t="s">
        <v>241</v>
      </c>
      <c r="F313" s="365">
        <v>1500</v>
      </c>
      <c r="G313" s="365">
        <v>442.01</v>
      </c>
      <c r="H313" s="252">
        <f t="shared" si="11"/>
        <v>0.29467333333333334</v>
      </c>
    </row>
    <row r="314" spans="1:8" s="16" customFormat="1" ht="24" customHeight="1">
      <c r="A314" s="75"/>
      <c r="B314" s="96"/>
      <c r="C314" s="292">
        <v>4247</v>
      </c>
      <c r="D314" s="123" t="s">
        <v>304</v>
      </c>
      <c r="E314" s="364" t="s">
        <v>17</v>
      </c>
      <c r="F314" s="365">
        <v>4760</v>
      </c>
      <c r="G314" s="365">
        <v>2016.17</v>
      </c>
      <c r="H314" s="252">
        <f t="shared" si="11"/>
        <v>0.4235651260504202</v>
      </c>
    </row>
    <row r="315" spans="1:8" s="16" customFormat="1" ht="24" customHeight="1">
      <c r="A315" s="75"/>
      <c r="B315" s="96"/>
      <c r="C315" s="292">
        <v>4249</v>
      </c>
      <c r="D315" s="123" t="s">
        <v>304</v>
      </c>
      <c r="E315" s="364" t="s">
        <v>17</v>
      </c>
      <c r="F315" s="365">
        <v>840</v>
      </c>
      <c r="G315" s="365">
        <v>355.78</v>
      </c>
      <c r="H315" s="252">
        <f t="shared" si="11"/>
        <v>0.423547619047619</v>
      </c>
    </row>
    <row r="316" spans="1:8" s="16" customFormat="1" ht="16.5" customHeight="1">
      <c r="A316" s="75"/>
      <c r="B316" s="96"/>
      <c r="C316" s="292" t="s">
        <v>223</v>
      </c>
      <c r="D316" s="123" t="s">
        <v>224</v>
      </c>
      <c r="E316" s="364" t="s">
        <v>17</v>
      </c>
      <c r="F316" s="365">
        <v>95000</v>
      </c>
      <c r="G316" s="365">
        <v>49981.09</v>
      </c>
      <c r="H316" s="252">
        <f t="shared" si="11"/>
        <v>0.5261167368421052</v>
      </c>
    </row>
    <row r="317" spans="1:8" s="16" customFormat="1" ht="15" customHeight="1">
      <c r="A317" s="81"/>
      <c r="B317" s="99"/>
      <c r="C317" s="131" t="s">
        <v>225</v>
      </c>
      <c r="D317" s="124" t="s">
        <v>226</v>
      </c>
      <c r="E317" s="212" t="s">
        <v>297</v>
      </c>
      <c r="F317" s="393">
        <v>228500</v>
      </c>
      <c r="G317" s="393">
        <v>20138.08</v>
      </c>
      <c r="H317" s="252">
        <f t="shared" si="11"/>
        <v>0.08813164113785558</v>
      </c>
    </row>
    <row r="318" spans="1:8" s="16" customFormat="1" ht="16.5" customHeight="1">
      <c r="A318" s="71"/>
      <c r="B318" s="116"/>
      <c r="C318" s="290" t="s">
        <v>228</v>
      </c>
      <c r="D318" s="107" t="s">
        <v>229</v>
      </c>
      <c r="E318" s="381" t="s">
        <v>241</v>
      </c>
      <c r="F318" s="363">
        <v>2700</v>
      </c>
      <c r="G318" s="363">
        <v>640</v>
      </c>
      <c r="H318" s="252">
        <f t="shared" si="11"/>
        <v>0.23703703703703705</v>
      </c>
    </row>
    <row r="319" spans="1:8" s="16" customFormat="1" ht="15.75" customHeight="1">
      <c r="A319" s="75"/>
      <c r="B319" s="96"/>
      <c r="C319" s="131" t="s">
        <v>205</v>
      </c>
      <c r="D319" s="124" t="s">
        <v>206</v>
      </c>
      <c r="E319" s="212" t="s">
        <v>241</v>
      </c>
      <c r="F319" s="393">
        <v>18950</v>
      </c>
      <c r="G319" s="393">
        <v>7311.64</v>
      </c>
      <c r="H319" s="252">
        <f t="shared" si="11"/>
        <v>0.38583852242744066</v>
      </c>
    </row>
    <row r="320" spans="1:8" s="16" customFormat="1" ht="15.75" customHeight="1">
      <c r="A320" s="75"/>
      <c r="B320" s="96"/>
      <c r="C320" s="99">
        <v>4307</v>
      </c>
      <c r="D320" s="124" t="s">
        <v>206</v>
      </c>
      <c r="E320" s="403" t="s">
        <v>17</v>
      </c>
      <c r="F320" s="404">
        <v>23866.3</v>
      </c>
      <c r="G320" s="404">
        <v>5440</v>
      </c>
      <c r="H320" s="252">
        <f t="shared" si="11"/>
        <v>0.2279364627110193</v>
      </c>
    </row>
    <row r="321" spans="1:8" s="16" customFormat="1" ht="15.75" customHeight="1">
      <c r="A321" s="75"/>
      <c r="B321" s="96"/>
      <c r="C321" s="99">
        <v>4309</v>
      </c>
      <c r="D321" s="124" t="s">
        <v>206</v>
      </c>
      <c r="E321" s="403" t="s">
        <v>17</v>
      </c>
      <c r="F321" s="404">
        <v>4211.7</v>
      </c>
      <c r="G321" s="404">
        <v>960</v>
      </c>
      <c r="H321" s="252">
        <f t="shared" si="11"/>
        <v>0.2279364627110193</v>
      </c>
    </row>
    <row r="322" spans="1:8" s="16" customFormat="1" ht="16.5" customHeight="1">
      <c r="A322" s="75"/>
      <c r="B322" s="96"/>
      <c r="C322" s="156" t="s">
        <v>230</v>
      </c>
      <c r="D322" s="148" t="s">
        <v>231</v>
      </c>
      <c r="E322" s="450" t="s">
        <v>241</v>
      </c>
      <c r="F322" s="387">
        <v>1000</v>
      </c>
      <c r="G322" s="387">
        <v>355.5</v>
      </c>
      <c r="H322" s="252">
        <f t="shared" si="11"/>
        <v>0.3555</v>
      </c>
    </row>
    <row r="323" spans="1:8" s="16" customFormat="1" ht="39" customHeight="1">
      <c r="A323" s="75"/>
      <c r="B323" s="96"/>
      <c r="C323" s="290" t="s">
        <v>234</v>
      </c>
      <c r="D323" s="107" t="s">
        <v>235</v>
      </c>
      <c r="E323" s="381" t="s">
        <v>17</v>
      </c>
      <c r="F323" s="363">
        <v>2200</v>
      </c>
      <c r="G323" s="363">
        <v>921.81</v>
      </c>
      <c r="H323" s="252">
        <f t="shared" si="11"/>
        <v>0.4190045454545454</v>
      </c>
    </row>
    <row r="324" spans="1:8" s="16" customFormat="1" ht="16.5" customHeight="1">
      <c r="A324" s="75"/>
      <c r="B324" s="96"/>
      <c r="C324" s="292" t="s">
        <v>236</v>
      </c>
      <c r="D324" s="123" t="s">
        <v>237</v>
      </c>
      <c r="E324" s="364" t="s">
        <v>241</v>
      </c>
      <c r="F324" s="365">
        <v>500</v>
      </c>
      <c r="G324" s="365">
        <v>150.43</v>
      </c>
      <c r="H324" s="252">
        <f t="shared" si="11"/>
        <v>0.30086</v>
      </c>
    </row>
    <row r="325" spans="1:8" s="16" customFormat="1" ht="16.5" customHeight="1">
      <c r="A325" s="75"/>
      <c r="B325" s="96"/>
      <c r="C325" s="292" t="s">
        <v>207</v>
      </c>
      <c r="D325" s="123" t="s">
        <v>208</v>
      </c>
      <c r="E325" s="364" t="s">
        <v>17</v>
      </c>
      <c r="F325" s="365">
        <v>2400</v>
      </c>
      <c r="G325" s="365">
        <v>1769.25</v>
      </c>
      <c r="H325" s="252">
        <f t="shared" si="11"/>
        <v>0.7371875</v>
      </c>
    </row>
    <row r="326" spans="1:8" s="16" customFormat="1" ht="24" customHeight="1">
      <c r="A326" s="75"/>
      <c r="B326" s="96"/>
      <c r="C326" s="292" t="s">
        <v>238</v>
      </c>
      <c r="D326" s="123" t="s">
        <v>239</v>
      </c>
      <c r="E326" s="364" t="s">
        <v>17</v>
      </c>
      <c r="F326" s="365">
        <v>109000</v>
      </c>
      <c r="G326" s="365">
        <v>85600</v>
      </c>
      <c r="H326" s="252">
        <f t="shared" si="11"/>
        <v>0.7853211009174312</v>
      </c>
    </row>
    <row r="327" spans="1:8" s="16" customFormat="1" ht="24" customHeight="1">
      <c r="A327" s="75"/>
      <c r="B327" s="96"/>
      <c r="C327" s="292" t="s">
        <v>247</v>
      </c>
      <c r="D327" s="123" t="s">
        <v>248</v>
      </c>
      <c r="E327" s="364" t="s">
        <v>17</v>
      </c>
      <c r="F327" s="365">
        <v>1000</v>
      </c>
      <c r="G327" s="365">
        <v>735</v>
      </c>
      <c r="H327" s="252">
        <f t="shared" si="11"/>
        <v>0.735</v>
      </c>
    </row>
    <row r="328" spans="1:8" s="16" customFormat="1" ht="24" customHeight="1">
      <c r="A328" s="75"/>
      <c r="B328" s="96"/>
      <c r="C328" s="131" t="s">
        <v>275</v>
      </c>
      <c r="D328" s="124" t="s">
        <v>276</v>
      </c>
      <c r="E328" s="212" t="s">
        <v>241</v>
      </c>
      <c r="F328" s="393">
        <v>500</v>
      </c>
      <c r="G328" s="393">
        <v>0</v>
      </c>
      <c r="H328" s="252">
        <f t="shared" si="11"/>
        <v>0</v>
      </c>
    </row>
    <row r="329" spans="1:8" s="16" customFormat="1" ht="24" customHeight="1">
      <c r="A329" s="75"/>
      <c r="B329" s="96"/>
      <c r="C329" s="156">
        <v>4747</v>
      </c>
      <c r="D329" s="124" t="s">
        <v>276</v>
      </c>
      <c r="E329" s="182" t="s">
        <v>17</v>
      </c>
      <c r="F329" s="449">
        <v>44.91</v>
      </c>
      <c r="G329" s="449">
        <v>44.91</v>
      </c>
      <c r="H329" s="252">
        <f t="shared" si="11"/>
        <v>1</v>
      </c>
    </row>
    <row r="330" spans="1:8" s="16" customFormat="1" ht="24" customHeight="1">
      <c r="A330" s="75"/>
      <c r="B330" s="96"/>
      <c r="C330" s="156">
        <v>4749</v>
      </c>
      <c r="D330" s="124" t="s">
        <v>276</v>
      </c>
      <c r="E330" s="182" t="s">
        <v>17</v>
      </c>
      <c r="F330" s="449">
        <v>7.92</v>
      </c>
      <c r="G330" s="449">
        <v>7.92</v>
      </c>
      <c r="H330" s="252">
        <f t="shared" si="11"/>
        <v>1</v>
      </c>
    </row>
    <row r="331" spans="1:8" s="16" customFormat="1" ht="24" customHeight="1">
      <c r="A331" s="75"/>
      <c r="B331" s="96"/>
      <c r="C331" s="116" t="s">
        <v>277</v>
      </c>
      <c r="D331" s="107" t="s">
        <v>250</v>
      </c>
      <c r="E331" s="381" t="s">
        <v>241</v>
      </c>
      <c r="F331" s="363">
        <v>500</v>
      </c>
      <c r="G331" s="363">
        <v>34.98</v>
      </c>
      <c r="H331" s="252">
        <f t="shared" si="11"/>
        <v>0.06996</v>
      </c>
    </row>
    <row r="332" spans="1:8" s="16" customFormat="1" ht="24" customHeight="1">
      <c r="A332" s="75"/>
      <c r="B332" s="96"/>
      <c r="C332" s="156">
        <v>4757</v>
      </c>
      <c r="D332" s="107" t="s">
        <v>250</v>
      </c>
      <c r="E332" s="389" t="s">
        <v>17</v>
      </c>
      <c r="F332" s="390">
        <v>581.97</v>
      </c>
      <c r="G332" s="390">
        <v>581.97</v>
      </c>
      <c r="H332" s="252">
        <f t="shared" si="11"/>
        <v>1</v>
      </c>
    </row>
    <row r="333" spans="1:8" s="16" customFormat="1" ht="24" customHeight="1">
      <c r="A333" s="75"/>
      <c r="B333" s="96"/>
      <c r="C333" s="156">
        <v>4759</v>
      </c>
      <c r="D333" s="107" t="s">
        <v>250</v>
      </c>
      <c r="E333" s="389" t="s">
        <v>17</v>
      </c>
      <c r="F333" s="390">
        <v>102.69</v>
      </c>
      <c r="G333" s="390">
        <v>102.69</v>
      </c>
      <c r="H333" s="252">
        <f t="shared" si="11"/>
        <v>1</v>
      </c>
    </row>
    <row r="334" spans="1:8" s="16" customFormat="1" ht="33" customHeight="1">
      <c r="A334" s="75"/>
      <c r="B334" s="96"/>
      <c r="C334" s="96" t="s">
        <v>198</v>
      </c>
      <c r="D334" s="123" t="s">
        <v>199</v>
      </c>
      <c r="E334" s="364" t="s">
        <v>17</v>
      </c>
      <c r="F334" s="365">
        <v>742800</v>
      </c>
      <c r="G334" s="365">
        <v>459870.08</v>
      </c>
      <c r="H334" s="252">
        <f t="shared" si="11"/>
        <v>0.6191035002692515</v>
      </c>
    </row>
    <row r="335" spans="1:8" s="16" customFormat="1" ht="19.5" customHeight="1">
      <c r="A335" s="75"/>
      <c r="B335" s="99"/>
      <c r="C335" s="315"/>
      <c r="D335" s="145"/>
      <c r="E335" s="367"/>
      <c r="F335" s="368">
        <f>SUM(F297:F334)</f>
        <v>3718459.5000000005</v>
      </c>
      <c r="G335" s="368">
        <f>SUM(G297:G334)</f>
        <v>1914050.01</v>
      </c>
      <c r="H335" s="257">
        <f t="shared" si="11"/>
        <v>0.5147427341887144</v>
      </c>
    </row>
    <row r="336" spans="1:8" s="16" customFormat="1" ht="19.5" customHeight="1">
      <c r="A336" s="75"/>
      <c r="B336" s="134" t="s">
        <v>355</v>
      </c>
      <c r="C336" s="309"/>
      <c r="D336" s="146" t="s">
        <v>356</v>
      </c>
      <c r="E336" s="364"/>
      <c r="F336" s="365"/>
      <c r="G336" s="365"/>
      <c r="H336" s="252"/>
    </row>
    <row r="337" spans="1:8" s="16" customFormat="1" ht="51" customHeight="1">
      <c r="A337" s="75"/>
      <c r="B337" s="116"/>
      <c r="C337" s="292">
        <v>2310</v>
      </c>
      <c r="D337" s="123" t="s">
        <v>357</v>
      </c>
      <c r="E337" s="364" t="s">
        <v>195</v>
      </c>
      <c r="F337" s="365">
        <v>5500</v>
      </c>
      <c r="G337" s="365">
        <v>0</v>
      </c>
      <c r="H337" s="252">
        <f aca="true" t="shared" si="12" ref="H337:H360">G337/F337</f>
        <v>0</v>
      </c>
    </row>
    <row r="338" spans="1:8" s="16" customFormat="1" ht="27.75" customHeight="1">
      <c r="A338" s="75"/>
      <c r="B338" s="96"/>
      <c r="C338" s="131">
        <v>2540</v>
      </c>
      <c r="D338" s="124" t="s">
        <v>358</v>
      </c>
      <c r="E338" s="212" t="s">
        <v>17</v>
      </c>
      <c r="F338" s="393">
        <v>182445</v>
      </c>
      <c r="G338" s="393">
        <v>92893.9</v>
      </c>
      <c r="H338" s="252">
        <f t="shared" si="12"/>
        <v>0.5091611170489736</v>
      </c>
    </row>
    <row r="339" spans="1:8" s="16" customFormat="1" ht="28.5" customHeight="1">
      <c r="A339" s="81"/>
      <c r="B339" s="99"/>
      <c r="C339" s="156" t="s">
        <v>288</v>
      </c>
      <c r="D339" s="148" t="s">
        <v>209</v>
      </c>
      <c r="E339" s="450" t="s">
        <v>17</v>
      </c>
      <c r="F339" s="387">
        <v>42900</v>
      </c>
      <c r="G339" s="387">
        <v>21434.7</v>
      </c>
      <c r="H339" s="252">
        <f t="shared" si="12"/>
        <v>0.4996433566433567</v>
      </c>
    </row>
    <row r="340" spans="1:8" s="16" customFormat="1" ht="16.5" customHeight="1">
      <c r="A340" s="71"/>
      <c r="B340" s="116"/>
      <c r="C340" s="290" t="s">
        <v>211</v>
      </c>
      <c r="D340" s="107" t="s">
        <v>212</v>
      </c>
      <c r="E340" s="381" t="s">
        <v>17</v>
      </c>
      <c r="F340" s="363">
        <v>612900</v>
      </c>
      <c r="G340" s="363">
        <v>316340.11</v>
      </c>
      <c r="H340" s="252">
        <f t="shared" si="12"/>
        <v>0.5161365801925273</v>
      </c>
    </row>
    <row r="341" spans="1:8" s="16" customFormat="1" ht="16.5" customHeight="1">
      <c r="A341" s="75"/>
      <c r="B341" s="96"/>
      <c r="C341" s="292" t="s">
        <v>213</v>
      </c>
      <c r="D341" s="123" t="s">
        <v>214</v>
      </c>
      <c r="E341" s="364" t="s">
        <v>17</v>
      </c>
      <c r="F341" s="365">
        <v>42630</v>
      </c>
      <c r="G341" s="365">
        <v>42629.9</v>
      </c>
      <c r="H341" s="252">
        <f t="shared" si="12"/>
        <v>0.9999976542341075</v>
      </c>
    </row>
    <row r="342" spans="1:8" s="16" customFormat="1" ht="17.25" customHeight="1">
      <c r="A342" s="75"/>
      <c r="B342" s="96"/>
      <c r="C342" s="292" t="s">
        <v>215</v>
      </c>
      <c r="D342" s="123" t="s">
        <v>216</v>
      </c>
      <c r="E342" s="364" t="s">
        <v>17</v>
      </c>
      <c r="F342" s="365">
        <v>103115</v>
      </c>
      <c r="G342" s="365">
        <v>53453.1</v>
      </c>
      <c r="H342" s="252">
        <f t="shared" si="12"/>
        <v>0.5183833583862677</v>
      </c>
    </row>
    <row r="343" spans="1:8" s="16" customFormat="1" ht="16.5" customHeight="1">
      <c r="A343" s="75"/>
      <c r="B343" s="96"/>
      <c r="C343" s="131" t="s">
        <v>217</v>
      </c>
      <c r="D343" s="123" t="s">
        <v>218</v>
      </c>
      <c r="E343" s="364" t="s">
        <v>17</v>
      </c>
      <c r="F343" s="365">
        <v>16719</v>
      </c>
      <c r="G343" s="365">
        <v>8612.19</v>
      </c>
      <c r="H343" s="252">
        <f t="shared" si="12"/>
        <v>0.5151139422214247</v>
      </c>
    </row>
    <row r="344" spans="1:8" s="16" customFormat="1" ht="29.25" customHeight="1">
      <c r="A344" s="75"/>
      <c r="B344" s="96"/>
      <c r="C344" s="290" t="s">
        <v>295</v>
      </c>
      <c r="D344" s="123" t="s">
        <v>296</v>
      </c>
      <c r="E344" s="364" t="s">
        <v>241</v>
      </c>
      <c r="F344" s="365">
        <v>1800</v>
      </c>
      <c r="G344" s="365">
        <v>328.5</v>
      </c>
      <c r="H344" s="252">
        <f t="shared" si="12"/>
        <v>0.1825</v>
      </c>
    </row>
    <row r="345" spans="1:8" s="16" customFormat="1" ht="21.75" customHeight="1">
      <c r="A345" s="75"/>
      <c r="B345" s="96"/>
      <c r="C345" s="360">
        <v>4170</v>
      </c>
      <c r="D345" s="123" t="s">
        <v>220</v>
      </c>
      <c r="E345" s="364" t="s">
        <v>241</v>
      </c>
      <c r="F345" s="365">
        <v>400</v>
      </c>
      <c r="G345" s="365">
        <v>0</v>
      </c>
      <c r="H345" s="252">
        <f t="shared" si="12"/>
        <v>0</v>
      </c>
    </row>
    <row r="346" spans="1:8" s="16" customFormat="1" ht="16.5" customHeight="1">
      <c r="A346" s="75"/>
      <c r="B346" s="96"/>
      <c r="C346" s="292" t="s">
        <v>221</v>
      </c>
      <c r="D346" s="123" t="s">
        <v>222</v>
      </c>
      <c r="E346" s="364" t="s">
        <v>241</v>
      </c>
      <c r="F346" s="365">
        <v>12200</v>
      </c>
      <c r="G346" s="365">
        <v>1318.67</v>
      </c>
      <c r="H346" s="252">
        <f t="shared" si="12"/>
        <v>0.1080877049180328</v>
      </c>
    </row>
    <row r="347" spans="1:8" s="16" customFormat="1" ht="27" customHeight="1">
      <c r="A347" s="75"/>
      <c r="B347" s="96"/>
      <c r="C347" s="292" t="s">
        <v>354</v>
      </c>
      <c r="D347" s="123" t="s">
        <v>304</v>
      </c>
      <c r="E347" s="364" t="s">
        <v>241</v>
      </c>
      <c r="F347" s="365">
        <v>500</v>
      </c>
      <c r="G347" s="365">
        <v>0</v>
      </c>
      <c r="H347" s="252">
        <f t="shared" si="12"/>
        <v>0</v>
      </c>
    </row>
    <row r="348" spans="1:8" s="16" customFormat="1" ht="18" customHeight="1">
      <c r="A348" s="75"/>
      <c r="B348" s="96"/>
      <c r="C348" s="131" t="s">
        <v>223</v>
      </c>
      <c r="D348" s="124" t="s">
        <v>224</v>
      </c>
      <c r="E348" s="212" t="s">
        <v>17</v>
      </c>
      <c r="F348" s="393">
        <v>41000</v>
      </c>
      <c r="G348" s="393">
        <v>22492.32</v>
      </c>
      <c r="H348" s="252">
        <f t="shared" si="12"/>
        <v>0.5485931707317073</v>
      </c>
    </row>
    <row r="349" spans="1:8" s="16" customFormat="1" ht="15.75" customHeight="1">
      <c r="A349" s="75"/>
      <c r="B349" s="96"/>
      <c r="C349" s="290" t="s">
        <v>225</v>
      </c>
      <c r="D349" s="107" t="s">
        <v>226</v>
      </c>
      <c r="E349" s="381" t="s">
        <v>241</v>
      </c>
      <c r="F349" s="363">
        <v>400</v>
      </c>
      <c r="G349" s="363">
        <v>115.9</v>
      </c>
      <c r="H349" s="252">
        <f t="shared" si="12"/>
        <v>0.28975</v>
      </c>
    </row>
    <row r="350" spans="1:8" s="16" customFormat="1" ht="15.75" customHeight="1">
      <c r="A350" s="75"/>
      <c r="B350" s="96"/>
      <c r="C350" s="292" t="s">
        <v>228</v>
      </c>
      <c r="D350" s="123" t="s">
        <v>229</v>
      </c>
      <c r="E350" s="364" t="s">
        <v>210</v>
      </c>
      <c r="F350" s="365">
        <v>1800</v>
      </c>
      <c r="G350" s="365">
        <v>210</v>
      </c>
      <c r="H350" s="252">
        <f t="shared" si="12"/>
        <v>0.11666666666666667</v>
      </c>
    </row>
    <row r="351" spans="1:8" s="16" customFormat="1" ht="16.5" customHeight="1">
      <c r="A351" s="75"/>
      <c r="B351" s="96"/>
      <c r="C351" s="292" t="s">
        <v>205</v>
      </c>
      <c r="D351" s="123" t="s">
        <v>206</v>
      </c>
      <c r="E351" s="364" t="s">
        <v>241</v>
      </c>
      <c r="F351" s="365">
        <v>5900</v>
      </c>
      <c r="G351" s="365">
        <v>2453.32</v>
      </c>
      <c r="H351" s="252">
        <f t="shared" si="12"/>
        <v>0.4158169491525424</v>
      </c>
    </row>
    <row r="352" spans="1:8" s="16" customFormat="1" ht="16.5" customHeight="1">
      <c r="A352" s="75"/>
      <c r="B352" s="96"/>
      <c r="C352" s="131" t="s">
        <v>230</v>
      </c>
      <c r="D352" s="124" t="s">
        <v>231</v>
      </c>
      <c r="E352" s="212" t="s">
        <v>241</v>
      </c>
      <c r="F352" s="393">
        <v>350</v>
      </c>
      <c r="G352" s="393">
        <v>118.5</v>
      </c>
      <c r="H352" s="252">
        <f t="shared" si="12"/>
        <v>0.3385714285714286</v>
      </c>
    </row>
    <row r="353" spans="1:8" s="16" customFormat="1" ht="39" customHeight="1">
      <c r="A353" s="75"/>
      <c r="B353" s="96"/>
      <c r="C353" s="290" t="s">
        <v>234</v>
      </c>
      <c r="D353" s="107" t="s">
        <v>235</v>
      </c>
      <c r="E353" s="381" t="s">
        <v>17</v>
      </c>
      <c r="F353" s="363">
        <v>1100</v>
      </c>
      <c r="G353" s="363">
        <v>516.87</v>
      </c>
      <c r="H353" s="252">
        <f t="shared" si="12"/>
        <v>0.4698818181818182</v>
      </c>
    </row>
    <row r="354" spans="1:8" s="16" customFormat="1" ht="17.25" customHeight="1">
      <c r="A354" s="75"/>
      <c r="B354" s="96"/>
      <c r="C354" s="292" t="s">
        <v>236</v>
      </c>
      <c r="D354" s="123" t="s">
        <v>237</v>
      </c>
      <c r="E354" s="364" t="s">
        <v>241</v>
      </c>
      <c r="F354" s="365">
        <v>300</v>
      </c>
      <c r="G354" s="365">
        <v>121.18</v>
      </c>
      <c r="H354" s="252">
        <f t="shared" si="12"/>
        <v>0.40393333333333337</v>
      </c>
    </row>
    <row r="355" spans="1:8" s="16" customFormat="1" ht="15" customHeight="1">
      <c r="A355" s="75"/>
      <c r="B355" s="96"/>
      <c r="C355" s="292" t="s">
        <v>207</v>
      </c>
      <c r="D355" s="123" t="s">
        <v>208</v>
      </c>
      <c r="E355" s="364" t="s">
        <v>17</v>
      </c>
      <c r="F355" s="365">
        <v>800</v>
      </c>
      <c r="G355" s="365">
        <v>589.75</v>
      </c>
      <c r="H355" s="252">
        <f t="shared" si="12"/>
        <v>0.7371875</v>
      </c>
    </row>
    <row r="356" spans="1:8" s="16" customFormat="1" ht="27" customHeight="1">
      <c r="A356" s="75"/>
      <c r="B356" s="96"/>
      <c r="C356" s="292" t="s">
        <v>238</v>
      </c>
      <c r="D356" s="123" t="s">
        <v>239</v>
      </c>
      <c r="E356" s="364" t="s">
        <v>17</v>
      </c>
      <c r="F356" s="365">
        <v>30400</v>
      </c>
      <c r="G356" s="365">
        <v>24400</v>
      </c>
      <c r="H356" s="252">
        <f t="shared" si="12"/>
        <v>0.8026315789473685</v>
      </c>
    </row>
    <row r="357" spans="1:8" s="16" customFormat="1" ht="26.25" customHeight="1">
      <c r="A357" s="75"/>
      <c r="B357" s="96"/>
      <c r="C357" s="292" t="s">
        <v>247</v>
      </c>
      <c r="D357" s="123" t="s">
        <v>248</v>
      </c>
      <c r="E357" s="364" t="s">
        <v>17</v>
      </c>
      <c r="F357" s="365">
        <v>500</v>
      </c>
      <c r="G357" s="365">
        <v>245</v>
      </c>
      <c r="H357" s="252">
        <f t="shared" si="12"/>
        <v>0.49</v>
      </c>
    </row>
    <row r="358" spans="1:8" s="16" customFormat="1" ht="27" customHeight="1">
      <c r="A358" s="75"/>
      <c r="B358" s="96"/>
      <c r="C358" s="382" t="s">
        <v>275</v>
      </c>
      <c r="D358" s="123" t="s">
        <v>276</v>
      </c>
      <c r="E358" s="364" t="s">
        <v>241</v>
      </c>
      <c r="F358" s="365">
        <v>500</v>
      </c>
      <c r="G358" s="365">
        <v>0</v>
      </c>
      <c r="H358" s="252">
        <f t="shared" si="12"/>
        <v>0</v>
      </c>
    </row>
    <row r="359" spans="1:8" s="16" customFormat="1" ht="30" customHeight="1">
      <c r="A359" s="75"/>
      <c r="B359" s="96"/>
      <c r="C359" s="173" t="s">
        <v>277</v>
      </c>
      <c r="D359" s="123" t="s">
        <v>250</v>
      </c>
      <c r="E359" s="364" t="s">
        <v>241</v>
      </c>
      <c r="F359" s="365">
        <v>500</v>
      </c>
      <c r="G359" s="365">
        <v>0</v>
      </c>
      <c r="H359" s="252">
        <f t="shared" si="12"/>
        <v>0</v>
      </c>
    </row>
    <row r="360" spans="1:8" s="16" customFormat="1" ht="19.5" customHeight="1">
      <c r="A360" s="75"/>
      <c r="B360" s="99"/>
      <c r="C360" s="315"/>
      <c r="D360" s="303"/>
      <c r="E360" s="378"/>
      <c r="F360" s="379">
        <f>SUM(F337:F359)</f>
        <v>1104659</v>
      </c>
      <c r="G360" s="379">
        <f>SUM(G337:G359)</f>
        <v>588273.9099999999</v>
      </c>
      <c r="H360" s="257">
        <f t="shared" si="12"/>
        <v>0.5325389192501939</v>
      </c>
    </row>
    <row r="361" spans="1:8" s="16" customFormat="1" ht="19.5" customHeight="1">
      <c r="A361" s="75"/>
      <c r="B361" s="128" t="s">
        <v>133</v>
      </c>
      <c r="C361" s="369"/>
      <c r="D361" s="129" t="s">
        <v>134</v>
      </c>
      <c r="E361" s="381"/>
      <c r="F361" s="363"/>
      <c r="G361" s="363"/>
      <c r="H361" s="252"/>
    </row>
    <row r="362" spans="1:8" s="16" customFormat="1" ht="27" customHeight="1">
      <c r="A362" s="75"/>
      <c r="B362" s="116"/>
      <c r="C362" s="292" t="s">
        <v>288</v>
      </c>
      <c r="D362" s="123" t="s">
        <v>209</v>
      </c>
      <c r="E362" s="364" t="s">
        <v>17</v>
      </c>
      <c r="F362" s="365">
        <v>112700</v>
      </c>
      <c r="G362" s="365">
        <v>53383.07</v>
      </c>
      <c r="H362" s="252">
        <f aca="true" t="shared" si="13" ref="H362:H397">G362/F362</f>
        <v>0.47367409050576753</v>
      </c>
    </row>
    <row r="363" spans="1:8" s="16" customFormat="1" ht="18" customHeight="1">
      <c r="A363" s="75"/>
      <c r="B363" s="96"/>
      <c r="C363" s="292" t="s">
        <v>211</v>
      </c>
      <c r="D363" s="123" t="s">
        <v>212</v>
      </c>
      <c r="E363" s="364" t="s">
        <v>17</v>
      </c>
      <c r="F363" s="365">
        <v>1392189</v>
      </c>
      <c r="G363" s="365">
        <v>702087.73</v>
      </c>
      <c r="H363" s="252">
        <f t="shared" si="13"/>
        <v>0.5043048968207621</v>
      </c>
    </row>
    <row r="364" spans="1:8" s="16" customFormat="1" ht="18" customHeight="1">
      <c r="A364" s="81"/>
      <c r="B364" s="99"/>
      <c r="C364" s="131" t="s">
        <v>213</v>
      </c>
      <c r="D364" s="124" t="s">
        <v>214</v>
      </c>
      <c r="E364" s="212" t="s">
        <v>17</v>
      </c>
      <c r="F364" s="393">
        <v>112200</v>
      </c>
      <c r="G364" s="393">
        <v>108546.54</v>
      </c>
      <c r="H364" s="252">
        <f t="shared" si="13"/>
        <v>0.9674379679144385</v>
      </c>
    </row>
    <row r="365" spans="1:8" s="16" customFormat="1" ht="18" customHeight="1">
      <c r="A365" s="71"/>
      <c r="B365" s="116"/>
      <c r="C365" s="290" t="s">
        <v>215</v>
      </c>
      <c r="D365" s="107" t="s">
        <v>216</v>
      </c>
      <c r="E365" s="381" t="s">
        <v>17</v>
      </c>
      <c r="F365" s="363">
        <v>243016</v>
      </c>
      <c r="G365" s="363">
        <v>124207.92</v>
      </c>
      <c r="H365" s="252">
        <f t="shared" si="13"/>
        <v>0.511110050367054</v>
      </c>
    </row>
    <row r="366" spans="1:8" s="16" customFormat="1" ht="18" customHeight="1">
      <c r="A366" s="75"/>
      <c r="B366" s="96"/>
      <c r="C366" s="292">
        <v>4117</v>
      </c>
      <c r="D366" s="123" t="s">
        <v>216</v>
      </c>
      <c r="E366" s="364" t="s">
        <v>17</v>
      </c>
      <c r="F366" s="365">
        <v>1317.08</v>
      </c>
      <c r="G366" s="365">
        <v>163.66</v>
      </c>
      <c r="H366" s="252">
        <f t="shared" si="13"/>
        <v>0.12425972606067968</v>
      </c>
    </row>
    <row r="367" spans="1:8" s="16" customFormat="1" ht="18" customHeight="1">
      <c r="A367" s="75"/>
      <c r="B367" s="96"/>
      <c r="C367" s="292">
        <v>4119</v>
      </c>
      <c r="D367" s="123" t="s">
        <v>216</v>
      </c>
      <c r="E367" s="364" t="s">
        <v>17</v>
      </c>
      <c r="F367" s="365">
        <v>232.42</v>
      </c>
      <c r="G367" s="365">
        <v>28.88</v>
      </c>
      <c r="H367" s="252">
        <f t="shared" si="13"/>
        <v>0.12425780913862834</v>
      </c>
    </row>
    <row r="368" spans="1:8" s="16" customFormat="1" ht="18" customHeight="1">
      <c r="A368" s="75"/>
      <c r="B368" s="96"/>
      <c r="C368" s="292" t="s">
        <v>217</v>
      </c>
      <c r="D368" s="123" t="s">
        <v>218</v>
      </c>
      <c r="E368" s="364" t="s">
        <v>17</v>
      </c>
      <c r="F368" s="365">
        <v>37421</v>
      </c>
      <c r="G368" s="365">
        <v>19261.14</v>
      </c>
      <c r="H368" s="252">
        <f t="shared" si="13"/>
        <v>0.5147147323695251</v>
      </c>
    </row>
    <row r="369" spans="1:8" s="16" customFormat="1" ht="18" customHeight="1">
      <c r="A369" s="75"/>
      <c r="B369" s="96"/>
      <c r="C369" s="292">
        <v>4127</v>
      </c>
      <c r="D369" s="123" t="s">
        <v>218</v>
      </c>
      <c r="E369" s="364" t="s">
        <v>17</v>
      </c>
      <c r="F369" s="365">
        <v>212.44</v>
      </c>
      <c r="G369" s="365">
        <v>26.56</v>
      </c>
      <c r="H369" s="252">
        <f t="shared" si="13"/>
        <v>0.12502353605723968</v>
      </c>
    </row>
    <row r="370" spans="1:8" s="16" customFormat="1" ht="18" customHeight="1">
      <c r="A370" s="75"/>
      <c r="B370" s="96"/>
      <c r="C370" s="292">
        <v>4129</v>
      </c>
      <c r="D370" s="123" t="s">
        <v>218</v>
      </c>
      <c r="E370" s="364" t="s">
        <v>17</v>
      </c>
      <c r="F370" s="365">
        <v>37.48</v>
      </c>
      <c r="G370" s="365">
        <v>4.68</v>
      </c>
      <c r="H370" s="252">
        <f t="shared" si="13"/>
        <v>0.1248665955176094</v>
      </c>
    </row>
    <row r="371" spans="1:8" s="16" customFormat="1" ht="27.75" customHeight="1">
      <c r="A371" s="75"/>
      <c r="B371" s="96"/>
      <c r="C371" s="292">
        <v>4140</v>
      </c>
      <c r="D371" s="123" t="s">
        <v>296</v>
      </c>
      <c r="E371" s="364" t="s">
        <v>241</v>
      </c>
      <c r="F371" s="365">
        <v>1000</v>
      </c>
      <c r="G371" s="365">
        <v>0</v>
      </c>
      <c r="H371" s="252">
        <f t="shared" si="13"/>
        <v>0</v>
      </c>
    </row>
    <row r="372" spans="1:8" s="16" customFormat="1" ht="18.75" customHeight="1">
      <c r="A372" s="75"/>
      <c r="B372" s="96"/>
      <c r="C372" s="292" t="s">
        <v>219</v>
      </c>
      <c r="D372" s="123" t="s">
        <v>220</v>
      </c>
      <c r="E372" s="364" t="s">
        <v>241</v>
      </c>
      <c r="F372" s="365">
        <v>2000</v>
      </c>
      <c r="G372" s="365">
        <v>540</v>
      </c>
      <c r="H372" s="252">
        <f t="shared" si="13"/>
        <v>0.27</v>
      </c>
    </row>
    <row r="373" spans="1:8" s="16" customFormat="1" ht="18.75" customHeight="1">
      <c r="A373" s="75"/>
      <c r="B373" s="96"/>
      <c r="C373" s="292">
        <v>4177</v>
      </c>
      <c r="D373" s="123" t="s">
        <v>220</v>
      </c>
      <c r="E373" s="364" t="s">
        <v>17</v>
      </c>
      <c r="F373" s="365">
        <v>74018.5</v>
      </c>
      <c r="G373" s="365">
        <v>7968.82</v>
      </c>
      <c r="H373" s="252">
        <f t="shared" si="13"/>
        <v>0.10765984179630768</v>
      </c>
    </row>
    <row r="374" spans="1:8" s="16" customFormat="1" ht="18.75" customHeight="1">
      <c r="A374" s="75"/>
      <c r="B374" s="96"/>
      <c r="C374" s="292">
        <v>4179</v>
      </c>
      <c r="D374" s="123" t="s">
        <v>220</v>
      </c>
      <c r="E374" s="364" t="s">
        <v>17</v>
      </c>
      <c r="F374" s="365">
        <v>13062.08</v>
      </c>
      <c r="G374" s="365">
        <v>1406.25</v>
      </c>
      <c r="H374" s="252">
        <f t="shared" si="13"/>
        <v>0.10765896396286043</v>
      </c>
    </row>
    <row r="375" spans="1:8" s="16" customFormat="1" ht="17.25" customHeight="1">
      <c r="A375" s="75"/>
      <c r="B375" s="96"/>
      <c r="C375" s="292" t="s">
        <v>221</v>
      </c>
      <c r="D375" s="123" t="s">
        <v>222</v>
      </c>
      <c r="E375" s="364" t="s">
        <v>17</v>
      </c>
      <c r="F375" s="365">
        <v>10664.07</v>
      </c>
      <c r="G375" s="365">
        <v>8238.94</v>
      </c>
      <c r="H375" s="252">
        <f t="shared" si="13"/>
        <v>0.7725887020621584</v>
      </c>
    </row>
    <row r="376" spans="1:8" s="16" customFormat="1" ht="17.25" customHeight="1">
      <c r="A376" s="75"/>
      <c r="B376" s="96"/>
      <c r="C376" s="292">
        <v>4217</v>
      </c>
      <c r="D376" s="123" t="s">
        <v>222</v>
      </c>
      <c r="E376" s="364" t="s">
        <v>17</v>
      </c>
      <c r="F376" s="365">
        <v>7650</v>
      </c>
      <c r="G376" s="365">
        <v>3272.5</v>
      </c>
      <c r="H376" s="252">
        <f t="shared" si="13"/>
        <v>0.42777777777777776</v>
      </c>
    </row>
    <row r="377" spans="1:8" s="16" customFormat="1" ht="17.25" customHeight="1">
      <c r="A377" s="75"/>
      <c r="B377" s="96"/>
      <c r="C377" s="292">
        <v>4219</v>
      </c>
      <c r="D377" s="123" t="s">
        <v>222</v>
      </c>
      <c r="E377" s="364" t="s">
        <v>17</v>
      </c>
      <c r="F377" s="365">
        <v>1350</v>
      </c>
      <c r="G377" s="365">
        <v>577.5</v>
      </c>
      <c r="H377" s="252">
        <f t="shared" si="13"/>
        <v>0.42777777777777776</v>
      </c>
    </row>
    <row r="378" spans="1:8" s="16" customFormat="1" ht="24" customHeight="1">
      <c r="A378" s="75"/>
      <c r="B378" s="96"/>
      <c r="C378" s="292" t="s">
        <v>354</v>
      </c>
      <c r="D378" s="123" t="s">
        <v>304</v>
      </c>
      <c r="E378" s="364" t="s">
        <v>17</v>
      </c>
      <c r="F378" s="365">
        <v>1000</v>
      </c>
      <c r="G378" s="365">
        <v>429.54</v>
      </c>
      <c r="H378" s="252">
        <f t="shared" si="13"/>
        <v>0.42954000000000003</v>
      </c>
    </row>
    <row r="379" spans="1:8" s="16" customFormat="1" ht="24" customHeight="1">
      <c r="A379" s="75"/>
      <c r="B379" s="96"/>
      <c r="C379" s="292">
        <v>4247</v>
      </c>
      <c r="D379" s="123" t="s">
        <v>304</v>
      </c>
      <c r="E379" s="364" t="s">
        <v>241</v>
      </c>
      <c r="F379" s="365">
        <v>2125</v>
      </c>
      <c r="G379" s="365">
        <v>0</v>
      </c>
      <c r="H379" s="252">
        <f t="shared" si="13"/>
        <v>0</v>
      </c>
    </row>
    <row r="380" spans="1:8" s="16" customFormat="1" ht="24" customHeight="1">
      <c r="A380" s="75"/>
      <c r="B380" s="96"/>
      <c r="C380" s="292">
        <v>4249</v>
      </c>
      <c r="D380" s="123" t="s">
        <v>304</v>
      </c>
      <c r="E380" s="364" t="s">
        <v>241</v>
      </c>
      <c r="F380" s="365">
        <v>375</v>
      </c>
      <c r="G380" s="365">
        <v>0</v>
      </c>
      <c r="H380" s="252">
        <f t="shared" si="13"/>
        <v>0</v>
      </c>
    </row>
    <row r="381" spans="1:8" s="16" customFormat="1" ht="18" customHeight="1">
      <c r="A381" s="75"/>
      <c r="B381" s="96"/>
      <c r="C381" s="292" t="s">
        <v>223</v>
      </c>
      <c r="D381" s="123" t="s">
        <v>224</v>
      </c>
      <c r="E381" s="364" t="s">
        <v>17</v>
      </c>
      <c r="F381" s="365">
        <v>105000</v>
      </c>
      <c r="G381" s="365">
        <v>61118.56</v>
      </c>
      <c r="H381" s="252">
        <f t="shared" si="13"/>
        <v>0.5820815238095238</v>
      </c>
    </row>
    <row r="382" spans="1:8" s="16" customFormat="1" ht="21.75" customHeight="1">
      <c r="A382" s="75"/>
      <c r="B382" s="96"/>
      <c r="C382" s="292" t="s">
        <v>225</v>
      </c>
      <c r="D382" s="123" t="s">
        <v>226</v>
      </c>
      <c r="E382" s="364" t="s">
        <v>241</v>
      </c>
      <c r="F382" s="365">
        <v>4855</v>
      </c>
      <c r="G382" s="365">
        <v>1505.48</v>
      </c>
      <c r="H382" s="252">
        <f t="shared" si="13"/>
        <v>0.31008856848609684</v>
      </c>
    </row>
    <row r="383" spans="1:8" s="16" customFormat="1" ht="21.75" customHeight="1">
      <c r="A383" s="75"/>
      <c r="B383" s="96"/>
      <c r="C383" s="131" t="s">
        <v>228</v>
      </c>
      <c r="D383" s="124" t="s">
        <v>229</v>
      </c>
      <c r="E383" s="212" t="s">
        <v>241</v>
      </c>
      <c r="F383" s="393">
        <v>3000</v>
      </c>
      <c r="G383" s="393">
        <v>399</v>
      </c>
      <c r="H383" s="252">
        <f t="shared" si="13"/>
        <v>0.133</v>
      </c>
    </row>
    <row r="384" spans="1:8" s="16" customFormat="1" ht="18" customHeight="1">
      <c r="A384" s="75"/>
      <c r="B384" s="96"/>
      <c r="C384" s="290" t="s">
        <v>205</v>
      </c>
      <c r="D384" s="107" t="s">
        <v>206</v>
      </c>
      <c r="E384" s="381" t="s">
        <v>241</v>
      </c>
      <c r="F384" s="363">
        <v>36480</v>
      </c>
      <c r="G384" s="363">
        <v>14531.58</v>
      </c>
      <c r="H384" s="252">
        <f t="shared" si="13"/>
        <v>0.39834375</v>
      </c>
    </row>
    <row r="385" spans="1:8" s="16" customFormat="1" ht="18" customHeight="1">
      <c r="A385" s="75"/>
      <c r="B385" s="96"/>
      <c r="C385" s="360">
        <v>4307</v>
      </c>
      <c r="D385" s="107" t="s">
        <v>206</v>
      </c>
      <c r="E385" s="389" t="s">
        <v>17</v>
      </c>
      <c r="F385" s="390">
        <v>12070</v>
      </c>
      <c r="G385" s="390">
        <v>1572.5</v>
      </c>
      <c r="H385" s="252">
        <f t="shared" si="13"/>
        <v>0.13028169014084506</v>
      </c>
    </row>
    <row r="386" spans="1:8" s="16" customFormat="1" ht="18" customHeight="1">
      <c r="A386" s="75"/>
      <c r="B386" s="96"/>
      <c r="C386" s="360">
        <v>4309</v>
      </c>
      <c r="D386" s="107" t="s">
        <v>206</v>
      </c>
      <c r="E386" s="389" t="s">
        <v>17</v>
      </c>
      <c r="F386" s="390">
        <v>2130</v>
      </c>
      <c r="G386" s="390">
        <v>277.5</v>
      </c>
      <c r="H386" s="252">
        <f t="shared" si="13"/>
        <v>0.13028169014084506</v>
      </c>
    </row>
    <row r="387" spans="1:8" s="16" customFormat="1" ht="18" customHeight="1">
      <c r="A387" s="75"/>
      <c r="B387" s="96"/>
      <c r="C387" s="292" t="s">
        <v>230</v>
      </c>
      <c r="D387" s="123" t="s">
        <v>231</v>
      </c>
      <c r="E387" s="364" t="s">
        <v>241</v>
      </c>
      <c r="F387" s="365">
        <v>1300</v>
      </c>
      <c r="G387" s="365">
        <v>474</v>
      </c>
      <c r="H387" s="252">
        <f t="shared" si="13"/>
        <v>0.3646153846153846</v>
      </c>
    </row>
    <row r="388" spans="1:8" s="16" customFormat="1" ht="40.5" customHeight="1">
      <c r="A388" s="75"/>
      <c r="B388" s="96"/>
      <c r="C388" s="131">
        <v>4370</v>
      </c>
      <c r="D388" s="124" t="s">
        <v>235</v>
      </c>
      <c r="E388" s="212" t="s">
        <v>241</v>
      </c>
      <c r="F388" s="393">
        <v>1500</v>
      </c>
      <c r="G388" s="393">
        <v>649.65</v>
      </c>
      <c r="H388" s="252">
        <f t="shared" si="13"/>
        <v>0.4331</v>
      </c>
    </row>
    <row r="389" spans="1:8" s="16" customFormat="1" ht="18" customHeight="1">
      <c r="A389" s="75"/>
      <c r="B389" s="96"/>
      <c r="C389" s="292" t="s">
        <v>236</v>
      </c>
      <c r="D389" s="123" t="s">
        <v>237</v>
      </c>
      <c r="E389" s="364" t="s">
        <v>241</v>
      </c>
      <c r="F389" s="365">
        <v>1500</v>
      </c>
      <c r="G389" s="365">
        <v>996.83</v>
      </c>
      <c r="H389" s="252">
        <f t="shared" si="13"/>
        <v>0.6645533333333333</v>
      </c>
    </row>
    <row r="390" spans="1:8" s="16" customFormat="1" ht="18" customHeight="1">
      <c r="A390" s="81"/>
      <c r="B390" s="99"/>
      <c r="C390" s="131" t="s">
        <v>207</v>
      </c>
      <c r="D390" s="124" t="s">
        <v>208</v>
      </c>
      <c r="E390" s="212" t="s">
        <v>241</v>
      </c>
      <c r="F390" s="393">
        <v>4645</v>
      </c>
      <c r="G390" s="393">
        <v>3484</v>
      </c>
      <c r="H390" s="252">
        <f t="shared" si="13"/>
        <v>0.75005382131324</v>
      </c>
    </row>
    <row r="391" spans="1:8" s="16" customFormat="1" ht="25.5" customHeight="1">
      <c r="A391" s="71"/>
      <c r="B391" s="116"/>
      <c r="C391" s="290" t="s">
        <v>238</v>
      </c>
      <c r="D391" s="107" t="s">
        <v>239</v>
      </c>
      <c r="E391" s="381" t="s">
        <v>17</v>
      </c>
      <c r="F391" s="363">
        <v>83200</v>
      </c>
      <c r="G391" s="363">
        <v>70000</v>
      </c>
      <c r="H391" s="252">
        <f t="shared" si="13"/>
        <v>0.8413461538461539</v>
      </c>
    </row>
    <row r="392" spans="1:8" s="16" customFormat="1" ht="29.25" customHeight="1">
      <c r="A392" s="75"/>
      <c r="B392" s="96"/>
      <c r="C392" s="292" t="s">
        <v>247</v>
      </c>
      <c r="D392" s="123" t="s">
        <v>248</v>
      </c>
      <c r="E392" s="364" t="s">
        <v>17</v>
      </c>
      <c r="F392" s="365">
        <v>2000</v>
      </c>
      <c r="G392" s="365">
        <v>980</v>
      </c>
      <c r="H392" s="252">
        <f t="shared" si="13"/>
        <v>0.49</v>
      </c>
    </row>
    <row r="393" spans="1:8" s="16" customFormat="1" ht="28.5" customHeight="1">
      <c r="A393" s="75"/>
      <c r="B393" s="96"/>
      <c r="C393" s="382" t="s">
        <v>275</v>
      </c>
      <c r="D393" s="123" t="s">
        <v>276</v>
      </c>
      <c r="E393" s="364" t="s">
        <v>241</v>
      </c>
      <c r="F393" s="365">
        <v>500</v>
      </c>
      <c r="G393" s="365">
        <v>26.67</v>
      </c>
      <c r="H393" s="252">
        <f t="shared" si="13"/>
        <v>0.053340000000000005</v>
      </c>
    </row>
    <row r="394" spans="1:8" s="16" customFormat="1" ht="28.5" customHeight="1">
      <c r="A394" s="75"/>
      <c r="B394" s="96"/>
      <c r="C394" s="173" t="s">
        <v>277</v>
      </c>
      <c r="D394" s="123" t="s">
        <v>250</v>
      </c>
      <c r="E394" s="364" t="s">
        <v>241</v>
      </c>
      <c r="F394" s="365">
        <v>500</v>
      </c>
      <c r="G394" s="365">
        <v>230.58</v>
      </c>
      <c r="H394" s="252">
        <f t="shared" si="13"/>
        <v>0.46116</v>
      </c>
    </row>
    <row r="395" spans="1:8" s="16" customFormat="1" ht="28.5" customHeight="1">
      <c r="A395" s="75"/>
      <c r="B395" s="96"/>
      <c r="C395" s="173">
        <v>6067</v>
      </c>
      <c r="D395" s="181" t="s">
        <v>281</v>
      </c>
      <c r="E395" s="189" t="s">
        <v>195</v>
      </c>
      <c r="F395" s="448">
        <v>15300</v>
      </c>
      <c r="G395" s="448">
        <v>0</v>
      </c>
      <c r="H395" s="252">
        <f t="shared" si="13"/>
        <v>0</v>
      </c>
    </row>
    <row r="396" spans="1:8" s="16" customFormat="1" ht="28.5" customHeight="1">
      <c r="A396" s="75"/>
      <c r="B396" s="96"/>
      <c r="C396" s="173">
        <v>6069</v>
      </c>
      <c r="D396" s="181" t="s">
        <v>281</v>
      </c>
      <c r="E396" s="189" t="s">
        <v>195</v>
      </c>
      <c r="F396" s="448">
        <v>2700</v>
      </c>
      <c r="G396" s="448">
        <v>0</v>
      </c>
      <c r="H396" s="252">
        <f t="shared" si="13"/>
        <v>0</v>
      </c>
    </row>
    <row r="397" spans="1:8" s="16" customFormat="1" ht="19.5" customHeight="1">
      <c r="A397" s="75"/>
      <c r="B397" s="99"/>
      <c r="C397" s="315"/>
      <c r="D397" s="303"/>
      <c r="E397" s="378"/>
      <c r="F397" s="379">
        <f>SUM(F362:F396)</f>
        <v>2289250.0700000003</v>
      </c>
      <c r="G397" s="379">
        <f>SUM(G362:G396)</f>
        <v>1186390.08</v>
      </c>
      <c r="H397" s="257">
        <f t="shared" si="13"/>
        <v>0.5182439854637636</v>
      </c>
    </row>
    <row r="398" spans="1:8" s="16" customFormat="1" ht="19.5" customHeight="1">
      <c r="A398" s="75"/>
      <c r="B398" s="128" t="s">
        <v>359</v>
      </c>
      <c r="C398" s="369"/>
      <c r="D398" s="129" t="s">
        <v>360</v>
      </c>
      <c r="E398" s="381"/>
      <c r="F398" s="363"/>
      <c r="G398" s="363"/>
      <c r="H398" s="252"/>
    </row>
    <row r="399" spans="1:8" s="16" customFormat="1" ht="16.5" customHeight="1">
      <c r="A399" s="75"/>
      <c r="B399" s="116"/>
      <c r="C399" s="290" t="s">
        <v>205</v>
      </c>
      <c r="D399" s="123" t="s">
        <v>206</v>
      </c>
      <c r="E399" s="364" t="s">
        <v>17</v>
      </c>
      <c r="F399" s="365">
        <v>46500</v>
      </c>
      <c r="G399" s="365">
        <v>23087.4</v>
      </c>
      <c r="H399" s="252">
        <f>G399/F399</f>
        <v>0.4965032258064516</v>
      </c>
    </row>
    <row r="400" spans="1:8" s="16" customFormat="1" ht="19.5" customHeight="1">
      <c r="A400" s="75"/>
      <c r="B400" s="99"/>
      <c r="C400" s="366"/>
      <c r="D400" s="303"/>
      <c r="E400" s="378"/>
      <c r="F400" s="451">
        <f>SUM(F399:F399)</f>
        <v>46500</v>
      </c>
      <c r="G400" s="451">
        <f>SUM(G399:G399)</f>
        <v>23087.4</v>
      </c>
      <c r="H400" s="351">
        <f>G400/F400</f>
        <v>0.4965032258064516</v>
      </c>
    </row>
    <row r="401" spans="1:8" s="16" customFormat="1" ht="19.5" customHeight="1">
      <c r="A401" s="75"/>
      <c r="B401" s="119">
        <v>80130</v>
      </c>
      <c r="C401" s="158"/>
      <c r="D401" s="330" t="s">
        <v>361</v>
      </c>
      <c r="E401" s="452"/>
      <c r="F401" s="453"/>
      <c r="G401" s="453"/>
      <c r="H401" s="259"/>
    </row>
    <row r="402" spans="1:8" s="16" customFormat="1" ht="55.5" customHeight="1">
      <c r="A402" s="75"/>
      <c r="B402" s="96"/>
      <c r="C402" s="325">
        <v>2710</v>
      </c>
      <c r="D402" s="322" t="s">
        <v>264</v>
      </c>
      <c r="E402" s="454" t="s">
        <v>17</v>
      </c>
      <c r="F402" s="455">
        <v>2000</v>
      </c>
      <c r="G402" s="455">
        <v>2000</v>
      </c>
      <c r="H402" s="259">
        <f>G402/F402</f>
        <v>1</v>
      </c>
    </row>
    <row r="403" spans="1:8" s="16" customFormat="1" ht="19.5" customHeight="1">
      <c r="A403" s="75"/>
      <c r="B403" s="99"/>
      <c r="C403" s="158"/>
      <c r="D403" s="456"/>
      <c r="E403" s="457"/>
      <c r="F403" s="458">
        <f>SUM(F402)</f>
        <v>2000</v>
      </c>
      <c r="G403" s="459">
        <f>SUM(G402)</f>
        <v>2000</v>
      </c>
      <c r="H403" s="257">
        <f>G403/F403</f>
        <v>1</v>
      </c>
    </row>
    <row r="404" spans="1:8" s="16" customFormat="1" ht="19.5" customHeight="1">
      <c r="A404" s="75"/>
      <c r="B404" s="150" t="s">
        <v>362</v>
      </c>
      <c r="C404" s="309"/>
      <c r="D404" s="146" t="s">
        <v>363</v>
      </c>
      <c r="E404" s="364"/>
      <c r="F404" s="365"/>
      <c r="G404" s="293"/>
      <c r="H404" s="252"/>
    </row>
    <row r="405" spans="1:8" s="16" customFormat="1" ht="23.25" customHeight="1">
      <c r="A405" s="75"/>
      <c r="B405" s="430"/>
      <c r="C405" s="431">
        <v>4210</v>
      </c>
      <c r="D405" s="320" t="s">
        <v>222</v>
      </c>
      <c r="E405" s="364" t="s">
        <v>210</v>
      </c>
      <c r="F405" s="365">
        <v>1000</v>
      </c>
      <c r="G405" s="293">
        <v>245</v>
      </c>
      <c r="H405" s="252">
        <f>G405/F405</f>
        <v>0.245</v>
      </c>
    </row>
    <row r="406" spans="1:8" s="16" customFormat="1" ht="21" customHeight="1">
      <c r="A406" s="75"/>
      <c r="B406" s="101"/>
      <c r="C406" s="152" t="s">
        <v>205</v>
      </c>
      <c r="D406" s="123" t="s">
        <v>206</v>
      </c>
      <c r="E406" s="364" t="s">
        <v>241</v>
      </c>
      <c r="F406" s="365">
        <v>26511</v>
      </c>
      <c r="G406" s="293">
        <v>7766.99</v>
      </c>
      <c r="H406" s="252">
        <f>G406/F406</f>
        <v>0.29297235109954356</v>
      </c>
    </row>
    <row r="407" spans="1:8" s="16" customFormat="1" ht="21" customHeight="1">
      <c r="A407" s="75"/>
      <c r="B407" s="101"/>
      <c r="C407" s="152" t="s">
        <v>236</v>
      </c>
      <c r="D407" s="123" t="s">
        <v>237</v>
      </c>
      <c r="E407" s="364" t="s">
        <v>210</v>
      </c>
      <c r="F407" s="365">
        <v>2621</v>
      </c>
      <c r="G407" s="293">
        <v>810.01</v>
      </c>
      <c r="H407" s="252">
        <f>G407/F407</f>
        <v>0.30904616558565434</v>
      </c>
    </row>
    <row r="408" spans="1:8" s="16" customFormat="1" ht="19.5" customHeight="1">
      <c r="A408" s="75"/>
      <c r="B408" s="101"/>
      <c r="C408" s="396"/>
      <c r="D408" s="145"/>
      <c r="E408" s="367"/>
      <c r="F408" s="368">
        <f>SUM(F405:F407)</f>
        <v>30132</v>
      </c>
      <c r="G408" s="316">
        <f>SUM(G405:G407)</f>
        <v>8822</v>
      </c>
      <c r="H408" s="257">
        <f>G408/F408</f>
        <v>0.29277844152396126</v>
      </c>
    </row>
    <row r="409" spans="1:8" s="16" customFormat="1" ht="19.5" customHeight="1">
      <c r="A409" s="75"/>
      <c r="B409" s="72" t="s">
        <v>135</v>
      </c>
      <c r="C409" s="151"/>
      <c r="D409" s="146" t="s">
        <v>136</v>
      </c>
      <c r="E409" s="364"/>
      <c r="F409" s="365"/>
      <c r="G409" s="293"/>
      <c r="H409" s="252"/>
    </row>
    <row r="410" spans="1:8" s="16" customFormat="1" ht="16.5" customHeight="1">
      <c r="A410" s="75"/>
      <c r="B410" s="116"/>
      <c r="C410" s="292" t="s">
        <v>211</v>
      </c>
      <c r="D410" s="123" t="s">
        <v>212</v>
      </c>
      <c r="E410" s="364" t="s">
        <v>17</v>
      </c>
      <c r="F410" s="365">
        <v>392270</v>
      </c>
      <c r="G410" s="293">
        <v>180383.79</v>
      </c>
      <c r="H410" s="252">
        <f aca="true" t="shared" si="14" ref="H410:H431">G410/F410</f>
        <v>0.45984599892930894</v>
      </c>
    </row>
    <row r="411" spans="1:8" s="16" customFormat="1" ht="16.5" customHeight="1">
      <c r="A411" s="75"/>
      <c r="B411" s="96"/>
      <c r="C411" s="292" t="s">
        <v>213</v>
      </c>
      <c r="D411" s="123" t="s">
        <v>214</v>
      </c>
      <c r="E411" s="364" t="s">
        <v>17</v>
      </c>
      <c r="F411" s="365">
        <v>27312.5</v>
      </c>
      <c r="G411" s="293">
        <v>27312.5</v>
      </c>
      <c r="H411" s="252">
        <f t="shared" si="14"/>
        <v>1</v>
      </c>
    </row>
    <row r="412" spans="1:8" s="16" customFormat="1" ht="16.5" customHeight="1">
      <c r="A412" s="75"/>
      <c r="B412" s="96"/>
      <c r="C412" s="292" t="s">
        <v>215</v>
      </c>
      <c r="D412" s="123" t="s">
        <v>216</v>
      </c>
      <c r="E412" s="364" t="s">
        <v>17</v>
      </c>
      <c r="F412" s="365">
        <v>65496.5</v>
      </c>
      <c r="G412" s="293">
        <v>30600.21</v>
      </c>
      <c r="H412" s="252">
        <f t="shared" si="14"/>
        <v>0.46720374371149603</v>
      </c>
    </row>
    <row r="413" spans="1:8" s="16" customFormat="1" ht="16.5" customHeight="1">
      <c r="A413" s="81"/>
      <c r="B413" s="99"/>
      <c r="C413" s="131" t="s">
        <v>217</v>
      </c>
      <c r="D413" s="124" t="s">
        <v>218</v>
      </c>
      <c r="E413" s="212" t="s">
        <v>17</v>
      </c>
      <c r="F413" s="393">
        <v>9820</v>
      </c>
      <c r="G413" s="294">
        <v>4632.51</v>
      </c>
      <c r="H413" s="252">
        <f t="shared" si="14"/>
        <v>0.47174236252545826</v>
      </c>
    </row>
    <row r="414" spans="1:8" s="16" customFormat="1" ht="16.5" customHeight="1">
      <c r="A414" s="71"/>
      <c r="B414" s="116"/>
      <c r="C414" s="156" t="s">
        <v>219</v>
      </c>
      <c r="D414" s="148" t="s">
        <v>220</v>
      </c>
      <c r="E414" s="450" t="s">
        <v>241</v>
      </c>
      <c r="F414" s="387">
        <v>1000</v>
      </c>
      <c r="G414" s="388">
        <v>0</v>
      </c>
      <c r="H414" s="252">
        <f t="shared" si="14"/>
        <v>0</v>
      </c>
    </row>
    <row r="415" spans="1:8" s="16" customFormat="1" ht="16.5" customHeight="1">
      <c r="A415" s="75"/>
      <c r="B415" s="96"/>
      <c r="C415" s="290" t="s">
        <v>221</v>
      </c>
      <c r="D415" s="107" t="s">
        <v>222</v>
      </c>
      <c r="E415" s="381" t="s">
        <v>241</v>
      </c>
      <c r="F415" s="363">
        <v>10200</v>
      </c>
      <c r="G415" s="291">
        <v>3269.15</v>
      </c>
      <c r="H415" s="252">
        <f t="shared" si="14"/>
        <v>0.32050490196078435</v>
      </c>
    </row>
    <row r="416" spans="1:8" s="16" customFormat="1" ht="16.5" customHeight="1">
      <c r="A416" s="75"/>
      <c r="B416" s="96"/>
      <c r="C416" s="292" t="s">
        <v>324</v>
      </c>
      <c r="D416" s="123" t="s">
        <v>325</v>
      </c>
      <c r="E416" s="364" t="s">
        <v>17</v>
      </c>
      <c r="F416" s="365">
        <v>178500</v>
      </c>
      <c r="G416" s="293">
        <v>128921.74</v>
      </c>
      <c r="H416" s="252">
        <f t="shared" si="14"/>
        <v>0.7222506442577031</v>
      </c>
    </row>
    <row r="417" spans="1:8" s="16" customFormat="1" ht="16.5" customHeight="1">
      <c r="A417" s="75"/>
      <c r="B417" s="96"/>
      <c r="C417" s="292" t="s">
        <v>223</v>
      </c>
      <c r="D417" s="123" t="s">
        <v>224</v>
      </c>
      <c r="E417" s="364" t="s">
        <v>17</v>
      </c>
      <c r="F417" s="365">
        <v>24700</v>
      </c>
      <c r="G417" s="293">
        <v>11512.36</v>
      </c>
      <c r="H417" s="252">
        <f t="shared" si="14"/>
        <v>0.46608744939271257</v>
      </c>
    </row>
    <row r="418" spans="1:8" s="16" customFormat="1" ht="16.5" customHeight="1">
      <c r="A418" s="75"/>
      <c r="B418" s="96"/>
      <c r="C418" s="292" t="s">
        <v>225</v>
      </c>
      <c r="D418" s="123" t="s">
        <v>226</v>
      </c>
      <c r="E418" s="364" t="s">
        <v>241</v>
      </c>
      <c r="F418" s="365">
        <v>5000</v>
      </c>
      <c r="G418" s="293">
        <v>4221.2</v>
      </c>
      <c r="H418" s="252">
        <f t="shared" si="14"/>
        <v>0.84424</v>
      </c>
    </row>
    <row r="419" spans="1:8" s="16" customFormat="1" ht="16.5" customHeight="1">
      <c r="A419" s="75"/>
      <c r="B419" s="96"/>
      <c r="C419" s="131" t="s">
        <v>228</v>
      </c>
      <c r="D419" s="124" t="s">
        <v>229</v>
      </c>
      <c r="E419" s="364" t="s">
        <v>241</v>
      </c>
      <c r="F419" s="393">
        <v>1300</v>
      </c>
      <c r="G419" s="294">
        <v>297</v>
      </c>
      <c r="H419" s="252">
        <f t="shared" si="14"/>
        <v>0.22846153846153847</v>
      </c>
    </row>
    <row r="420" spans="1:8" s="16" customFormat="1" ht="16.5" customHeight="1">
      <c r="A420" s="75"/>
      <c r="B420" s="96"/>
      <c r="C420" s="156" t="s">
        <v>205</v>
      </c>
      <c r="D420" s="107" t="s">
        <v>206</v>
      </c>
      <c r="E420" s="381" t="s">
        <v>241</v>
      </c>
      <c r="F420" s="363">
        <v>10425</v>
      </c>
      <c r="G420" s="291">
        <v>4784.92</v>
      </c>
      <c r="H420" s="252">
        <f t="shared" si="14"/>
        <v>0.4589851318944844</v>
      </c>
    </row>
    <row r="421" spans="1:8" s="16" customFormat="1" ht="16.5" customHeight="1">
      <c r="A421" s="75"/>
      <c r="B421" s="96"/>
      <c r="C421" s="96">
        <v>4350</v>
      </c>
      <c r="D421" s="123" t="s">
        <v>364</v>
      </c>
      <c r="E421" s="364" t="s">
        <v>210</v>
      </c>
      <c r="F421" s="365">
        <v>1200</v>
      </c>
      <c r="G421" s="293">
        <v>319.75</v>
      </c>
      <c r="H421" s="252">
        <f t="shared" si="14"/>
        <v>0.26645833333333335</v>
      </c>
    </row>
    <row r="422" spans="1:8" s="16" customFormat="1" ht="39.75" customHeight="1">
      <c r="A422" s="75"/>
      <c r="B422" s="96"/>
      <c r="C422" s="290" t="s">
        <v>234</v>
      </c>
      <c r="D422" s="123" t="s">
        <v>235</v>
      </c>
      <c r="E422" s="364" t="s">
        <v>241</v>
      </c>
      <c r="F422" s="365">
        <v>1200</v>
      </c>
      <c r="G422" s="293">
        <v>380.95</v>
      </c>
      <c r="H422" s="252">
        <f t="shared" si="14"/>
        <v>0.31745833333333334</v>
      </c>
    </row>
    <row r="423" spans="1:8" s="16" customFormat="1" ht="30.75" customHeight="1">
      <c r="A423" s="75"/>
      <c r="B423" s="96"/>
      <c r="C423" s="360">
        <v>4400</v>
      </c>
      <c r="D423" s="123" t="s">
        <v>365</v>
      </c>
      <c r="E423" s="364" t="s">
        <v>17</v>
      </c>
      <c r="F423" s="365">
        <v>5</v>
      </c>
      <c r="G423" s="293">
        <v>4.51</v>
      </c>
      <c r="H423" s="252">
        <f t="shared" si="14"/>
        <v>0.9019999999999999</v>
      </c>
    </row>
    <row r="424" spans="1:8" s="16" customFormat="1" ht="16.5" customHeight="1">
      <c r="A424" s="75"/>
      <c r="B424" s="96"/>
      <c r="C424" s="292" t="s">
        <v>236</v>
      </c>
      <c r="D424" s="123" t="s">
        <v>237</v>
      </c>
      <c r="E424" s="364" t="s">
        <v>241</v>
      </c>
      <c r="F424" s="365">
        <v>1000</v>
      </c>
      <c r="G424" s="293">
        <v>41.79</v>
      </c>
      <c r="H424" s="252">
        <f t="shared" si="14"/>
        <v>0.04179</v>
      </c>
    </row>
    <row r="425" spans="1:8" s="16" customFormat="1" ht="16.5" customHeight="1">
      <c r="A425" s="75"/>
      <c r="B425" s="96"/>
      <c r="C425" s="292" t="s">
        <v>207</v>
      </c>
      <c r="D425" s="123" t="s">
        <v>208</v>
      </c>
      <c r="E425" s="364" t="s">
        <v>17</v>
      </c>
      <c r="F425" s="365">
        <v>1151</v>
      </c>
      <c r="G425" s="293">
        <v>862</v>
      </c>
      <c r="H425" s="252">
        <f t="shared" si="14"/>
        <v>0.7489139878366637</v>
      </c>
    </row>
    <row r="426" spans="1:8" s="16" customFormat="1" ht="30" customHeight="1">
      <c r="A426" s="75"/>
      <c r="B426" s="96"/>
      <c r="C426" s="292" t="s">
        <v>238</v>
      </c>
      <c r="D426" s="123" t="s">
        <v>239</v>
      </c>
      <c r="E426" s="364" t="s">
        <v>17</v>
      </c>
      <c r="F426" s="365">
        <v>11800</v>
      </c>
      <c r="G426" s="293">
        <v>9000</v>
      </c>
      <c r="H426" s="252">
        <f t="shared" si="14"/>
        <v>0.7627118644067796</v>
      </c>
    </row>
    <row r="427" spans="1:8" s="16" customFormat="1" ht="16.5" customHeight="1">
      <c r="A427" s="75"/>
      <c r="B427" s="96"/>
      <c r="C427" s="292" t="s">
        <v>274</v>
      </c>
      <c r="D427" s="123" t="s">
        <v>240</v>
      </c>
      <c r="E427" s="364" t="s">
        <v>210</v>
      </c>
      <c r="F427" s="365">
        <v>2300</v>
      </c>
      <c r="G427" s="293">
        <v>862</v>
      </c>
      <c r="H427" s="252">
        <f t="shared" si="14"/>
        <v>0.37478260869565216</v>
      </c>
    </row>
    <row r="428" spans="1:8" s="16" customFormat="1" ht="25.5" customHeight="1">
      <c r="A428" s="75"/>
      <c r="B428" s="96"/>
      <c r="C428" s="290" t="s">
        <v>247</v>
      </c>
      <c r="D428" s="107" t="s">
        <v>248</v>
      </c>
      <c r="E428" s="381" t="s">
        <v>17</v>
      </c>
      <c r="F428" s="363">
        <v>1000</v>
      </c>
      <c r="G428" s="291">
        <v>500</v>
      </c>
      <c r="H428" s="252">
        <f t="shared" si="14"/>
        <v>0.5</v>
      </c>
    </row>
    <row r="429" spans="1:8" s="16" customFormat="1" ht="32.25" customHeight="1">
      <c r="A429" s="75"/>
      <c r="B429" s="96"/>
      <c r="C429" s="116">
        <v>4740</v>
      </c>
      <c r="D429" s="107" t="s">
        <v>276</v>
      </c>
      <c r="E429" s="389" t="s">
        <v>241</v>
      </c>
      <c r="F429" s="363">
        <v>500</v>
      </c>
      <c r="G429" s="363">
        <v>0</v>
      </c>
      <c r="H429" s="252">
        <f t="shared" si="14"/>
        <v>0</v>
      </c>
    </row>
    <row r="430" spans="1:8" s="16" customFormat="1" ht="28.5" customHeight="1">
      <c r="A430" s="75"/>
      <c r="B430" s="96"/>
      <c r="C430" s="156" t="s">
        <v>277</v>
      </c>
      <c r="D430" s="107" t="s">
        <v>250</v>
      </c>
      <c r="E430" s="364" t="s">
        <v>241</v>
      </c>
      <c r="F430" s="363">
        <v>500</v>
      </c>
      <c r="G430" s="363">
        <v>395.06</v>
      </c>
      <c r="H430" s="252">
        <f t="shared" si="14"/>
        <v>0.79012</v>
      </c>
    </row>
    <row r="431" spans="1:8" s="16" customFormat="1" ht="19.5" customHeight="1">
      <c r="A431" s="75"/>
      <c r="B431" s="99"/>
      <c r="C431" s="395"/>
      <c r="D431" s="145"/>
      <c r="E431" s="367"/>
      <c r="F431" s="368">
        <f>SUM(F410:F430)</f>
        <v>746680</v>
      </c>
      <c r="G431" s="368">
        <f>SUM(G410:G430)</f>
        <v>408301.44</v>
      </c>
      <c r="H431" s="257">
        <f t="shared" si="14"/>
        <v>0.5468225210264103</v>
      </c>
    </row>
    <row r="432" spans="1:8" s="16" customFormat="1" ht="19.5" customHeight="1">
      <c r="A432" s="75"/>
      <c r="B432" s="134" t="s">
        <v>366</v>
      </c>
      <c r="C432" s="151"/>
      <c r="D432" s="146" t="s">
        <v>14</v>
      </c>
      <c r="E432" s="364"/>
      <c r="F432" s="365"/>
      <c r="G432" s="365"/>
      <c r="H432" s="252"/>
    </row>
    <row r="433" spans="1:8" s="16" customFormat="1" ht="57" customHeight="1">
      <c r="A433" s="75"/>
      <c r="B433" s="116"/>
      <c r="C433" s="131">
        <v>2310</v>
      </c>
      <c r="D433" s="123" t="s">
        <v>367</v>
      </c>
      <c r="E433" s="364" t="s">
        <v>195</v>
      </c>
      <c r="F433" s="365">
        <v>3000</v>
      </c>
      <c r="G433" s="365">
        <v>0</v>
      </c>
      <c r="H433" s="252">
        <f aca="true" t="shared" si="15" ref="H433:H439">G433/F433</f>
        <v>0</v>
      </c>
    </row>
    <row r="434" spans="1:8" s="16" customFormat="1" ht="26.25" customHeight="1">
      <c r="A434" s="75"/>
      <c r="B434" s="96"/>
      <c r="C434" s="173">
        <v>3020</v>
      </c>
      <c r="D434" s="123" t="s">
        <v>271</v>
      </c>
      <c r="E434" s="364" t="s">
        <v>241</v>
      </c>
      <c r="F434" s="365">
        <v>3013</v>
      </c>
      <c r="G434" s="365">
        <v>0</v>
      </c>
      <c r="H434" s="252">
        <f t="shared" si="15"/>
        <v>0</v>
      </c>
    </row>
    <row r="435" spans="1:8" s="16" customFormat="1" ht="16.5" customHeight="1">
      <c r="A435" s="75"/>
      <c r="B435" s="96"/>
      <c r="C435" s="173" t="s">
        <v>368</v>
      </c>
      <c r="D435" s="123" t="s">
        <v>369</v>
      </c>
      <c r="E435" s="364" t="s">
        <v>17</v>
      </c>
      <c r="F435" s="365">
        <v>40000</v>
      </c>
      <c r="G435" s="365">
        <v>21400</v>
      </c>
      <c r="H435" s="252">
        <f t="shared" si="15"/>
        <v>0.535</v>
      </c>
    </row>
    <row r="436" spans="1:8" s="16" customFormat="1" ht="18.75" customHeight="1">
      <c r="A436" s="81"/>
      <c r="B436" s="99"/>
      <c r="C436" s="99">
        <v>4170</v>
      </c>
      <c r="D436" s="124" t="s">
        <v>220</v>
      </c>
      <c r="E436" s="212" t="s">
        <v>241</v>
      </c>
      <c r="F436" s="393">
        <v>780</v>
      </c>
      <c r="G436" s="393">
        <v>0</v>
      </c>
      <c r="H436" s="252">
        <f t="shared" si="15"/>
        <v>0</v>
      </c>
    </row>
    <row r="437" spans="1:8" s="16" customFormat="1" ht="16.5" customHeight="1">
      <c r="A437" s="71"/>
      <c r="B437" s="116"/>
      <c r="C437" s="290" t="s">
        <v>221</v>
      </c>
      <c r="D437" s="107" t="s">
        <v>222</v>
      </c>
      <c r="E437" s="381" t="s">
        <v>241</v>
      </c>
      <c r="F437" s="363">
        <v>2000</v>
      </c>
      <c r="G437" s="363">
        <v>276</v>
      </c>
      <c r="H437" s="252">
        <f t="shared" si="15"/>
        <v>0.138</v>
      </c>
    </row>
    <row r="438" spans="1:8" s="16" customFormat="1" ht="16.5" customHeight="1">
      <c r="A438" s="75"/>
      <c r="B438" s="96"/>
      <c r="C438" s="395"/>
      <c r="D438" s="145"/>
      <c r="E438" s="367"/>
      <c r="F438" s="368">
        <f>SUM(F433:F437)</f>
        <v>48793</v>
      </c>
      <c r="G438" s="368">
        <f>SUM(G433:G437)</f>
        <v>21676</v>
      </c>
      <c r="H438" s="257">
        <f t="shared" si="15"/>
        <v>0.4442440514008157</v>
      </c>
    </row>
    <row r="439" spans="1:8" s="444" customFormat="1" ht="16.5" customHeight="1">
      <c r="A439" s="445"/>
      <c r="B439" s="460"/>
      <c r="C439" s="409"/>
      <c r="D439" s="137"/>
      <c r="E439" s="383"/>
      <c r="F439" s="411">
        <f>F335+F360+F397+F400+F408+F431+F438+F403</f>
        <v>7986473.57</v>
      </c>
      <c r="G439" s="411">
        <f>G335+G360+G397+G400+G408+G431+G438+G403</f>
        <v>4152600.84</v>
      </c>
      <c r="H439" s="264">
        <f t="shared" si="15"/>
        <v>0.5199542455882691</v>
      </c>
    </row>
    <row r="440" spans="1:8" s="16" customFormat="1" ht="19.5" customHeight="1">
      <c r="A440" s="45" t="s">
        <v>370</v>
      </c>
      <c r="B440" s="203"/>
      <c r="C440" s="357"/>
      <c r="D440" s="147" t="s">
        <v>371</v>
      </c>
      <c r="E440" s="412"/>
      <c r="F440" s="363"/>
      <c r="G440" s="363"/>
      <c r="H440" s="252"/>
    </row>
    <row r="441" spans="1:8" s="16" customFormat="1" ht="19.5" customHeight="1">
      <c r="A441" s="71"/>
      <c r="B441" s="114" t="s">
        <v>372</v>
      </c>
      <c r="C441" s="397"/>
      <c r="D441" s="146" t="s">
        <v>14</v>
      </c>
      <c r="E441" s="364"/>
      <c r="F441" s="365"/>
      <c r="G441" s="365"/>
      <c r="H441" s="252"/>
    </row>
    <row r="442" spans="1:8" s="16" customFormat="1" ht="16.5" customHeight="1">
      <c r="A442" s="75"/>
      <c r="B442" s="116"/>
      <c r="C442" s="131" t="s">
        <v>373</v>
      </c>
      <c r="D442" s="124" t="s">
        <v>374</v>
      </c>
      <c r="E442" s="212" t="s">
        <v>17</v>
      </c>
      <c r="F442" s="393">
        <v>40000</v>
      </c>
      <c r="G442" s="393">
        <v>15800</v>
      </c>
      <c r="H442" s="252">
        <f>G442/F442</f>
        <v>0.395</v>
      </c>
    </row>
    <row r="443" spans="1:8" s="16" customFormat="1" ht="19.5" customHeight="1">
      <c r="A443" s="75"/>
      <c r="B443" s="96"/>
      <c r="C443" s="315"/>
      <c r="D443" s="147"/>
      <c r="E443" s="461"/>
      <c r="F443" s="462">
        <f>SUM(F442)</f>
        <v>40000</v>
      </c>
      <c r="G443" s="462">
        <f>SUM(G442)</f>
        <v>15800</v>
      </c>
      <c r="H443" s="257">
        <f>G443/F443</f>
        <v>0.395</v>
      </c>
    </row>
    <row r="444" spans="1:8" s="16" customFormat="1" ht="19.5" customHeight="1">
      <c r="A444" s="75"/>
      <c r="B444" s="99"/>
      <c r="C444" s="409"/>
      <c r="D444" s="434"/>
      <c r="E444" s="435"/>
      <c r="F444" s="372">
        <f>SUM(F443)</f>
        <v>40000</v>
      </c>
      <c r="G444" s="372">
        <f>SUM(G443)</f>
        <v>15800</v>
      </c>
      <c r="H444" s="264">
        <f>G444/F444</f>
        <v>0.395</v>
      </c>
    </row>
    <row r="445" spans="1:8" s="16" customFormat="1" ht="19.5" customHeight="1">
      <c r="A445" s="138">
        <v>851</v>
      </c>
      <c r="B445" s="203"/>
      <c r="C445" s="357"/>
      <c r="D445" s="147" t="s">
        <v>137</v>
      </c>
      <c r="E445" s="412"/>
      <c r="F445" s="363"/>
      <c r="G445" s="363"/>
      <c r="H445" s="252"/>
    </row>
    <row r="446" spans="1:8" s="16" customFormat="1" ht="19.5" customHeight="1">
      <c r="A446" s="75"/>
      <c r="B446" s="114" t="s">
        <v>375</v>
      </c>
      <c r="C446" s="380"/>
      <c r="D446" s="129" t="s">
        <v>376</v>
      </c>
      <c r="E446" s="381"/>
      <c r="F446" s="363"/>
      <c r="G446" s="363"/>
      <c r="H446" s="252"/>
    </row>
    <row r="447" spans="1:8" s="16" customFormat="1" ht="52.5" customHeight="1">
      <c r="A447" s="75"/>
      <c r="B447" s="116"/>
      <c r="C447" s="292">
        <v>2310</v>
      </c>
      <c r="D447" s="123" t="s">
        <v>256</v>
      </c>
      <c r="E447" s="364" t="s">
        <v>17</v>
      </c>
      <c r="F447" s="365">
        <v>1000</v>
      </c>
      <c r="G447" s="365">
        <v>1000</v>
      </c>
      <c r="H447" s="252">
        <f aca="true" t="shared" si="16" ref="H447:H454">G447/F447</f>
        <v>1</v>
      </c>
    </row>
    <row r="448" spans="1:8" s="16" customFormat="1" ht="36" customHeight="1">
      <c r="A448" s="75"/>
      <c r="B448" s="96"/>
      <c r="C448" s="292" t="s">
        <v>377</v>
      </c>
      <c r="D448" s="123" t="s">
        <v>303</v>
      </c>
      <c r="E448" s="364" t="s">
        <v>17</v>
      </c>
      <c r="F448" s="365">
        <v>2700</v>
      </c>
      <c r="G448" s="365">
        <v>2700</v>
      </c>
      <c r="H448" s="252">
        <f t="shared" si="16"/>
        <v>1</v>
      </c>
    </row>
    <row r="449" spans="1:8" s="16" customFormat="1" ht="16.5" customHeight="1">
      <c r="A449" s="75"/>
      <c r="B449" s="96"/>
      <c r="C449" s="131" t="s">
        <v>219</v>
      </c>
      <c r="D449" s="124" t="s">
        <v>220</v>
      </c>
      <c r="E449" s="212" t="s">
        <v>241</v>
      </c>
      <c r="F449" s="393">
        <v>5160</v>
      </c>
      <c r="G449" s="393">
        <v>1440</v>
      </c>
      <c r="H449" s="252">
        <f t="shared" si="16"/>
        <v>0.27906976744186046</v>
      </c>
    </row>
    <row r="450" spans="1:8" s="16" customFormat="1" ht="16.5" customHeight="1">
      <c r="A450" s="75"/>
      <c r="B450" s="96"/>
      <c r="C450" s="290" t="s">
        <v>221</v>
      </c>
      <c r="D450" s="107" t="s">
        <v>222</v>
      </c>
      <c r="E450" s="381" t="s">
        <v>17</v>
      </c>
      <c r="F450" s="363">
        <v>800</v>
      </c>
      <c r="G450" s="363">
        <v>800</v>
      </c>
      <c r="H450" s="252">
        <f t="shared" si="16"/>
        <v>1</v>
      </c>
    </row>
    <row r="451" spans="1:8" s="16" customFormat="1" ht="16.5" customHeight="1">
      <c r="A451" s="75"/>
      <c r="B451" s="96"/>
      <c r="C451" s="292" t="s">
        <v>205</v>
      </c>
      <c r="D451" s="123" t="s">
        <v>206</v>
      </c>
      <c r="E451" s="364" t="s">
        <v>17</v>
      </c>
      <c r="F451" s="365">
        <v>3400</v>
      </c>
      <c r="G451" s="365">
        <v>2600</v>
      </c>
      <c r="H451" s="252">
        <f t="shared" si="16"/>
        <v>0.7647058823529411</v>
      </c>
    </row>
    <row r="452" spans="1:8" s="16" customFormat="1" ht="16.5" customHeight="1">
      <c r="A452" s="75"/>
      <c r="B452" s="96"/>
      <c r="C452" s="292" t="s">
        <v>236</v>
      </c>
      <c r="D452" s="123" t="s">
        <v>237</v>
      </c>
      <c r="E452" s="364" t="s">
        <v>210</v>
      </c>
      <c r="F452" s="365">
        <v>180</v>
      </c>
      <c r="G452" s="365">
        <v>154.08</v>
      </c>
      <c r="H452" s="252">
        <f t="shared" si="16"/>
        <v>0.8560000000000001</v>
      </c>
    </row>
    <row r="453" spans="1:8" s="16" customFormat="1" ht="25.5" customHeight="1">
      <c r="A453" s="75"/>
      <c r="B453" s="96"/>
      <c r="C453" s="292" t="s">
        <v>247</v>
      </c>
      <c r="D453" s="123" t="s">
        <v>248</v>
      </c>
      <c r="E453" s="364" t="s">
        <v>210</v>
      </c>
      <c r="F453" s="365">
        <v>680</v>
      </c>
      <c r="G453" s="365">
        <v>300</v>
      </c>
      <c r="H453" s="252">
        <f t="shared" si="16"/>
        <v>0.4411764705882353</v>
      </c>
    </row>
    <row r="454" spans="1:8" s="16" customFormat="1" ht="19.5" customHeight="1">
      <c r="A454" s="75"/>
      <c r="B454" s="99"/>
      <c r="C454" s="395"/>
      <c r="D454" s="145"/>
      <c r="E454" s="367"/>
      <c r="F454" s="368">
        <f>SUM(F447:F453)</f>
        <v>13920</v>
      </c>
      <c r="G454" s="368">
        <f>SUM(G447:G453)</f>
        <v>8994.08</v>
      </c>
      <c r="H454" s="257">
        <f t="shared" si="16"/>
        <v>0.6461264367816092</v>
      </c>
    </row>
    <row r="455" spans="1:8" s="16" customFormat="1" ht="19.5" customHeight="1">
      <c r="A455" s="75"/>
      <c r="B455" s="134" t="s">
        <v>378</v>
      </c>
      <c r="C455" s="151"/>
      <c r="D455" s="146" t="s">
        <v>379</v>
      </c>
      <c r="E455" s="364"/>
      <c r="F455" s="365"/>
      <c r="G455" s="365"/>
      <c r="H455" s="252"/>
    </row>
    <row r="456" spans="1:8" s="16" customFormat="1" ht="48.75" customHeight="1">
      <c r="A456" s="75"/>
      <c r="B456" s="116"/>
      <c r="C456" s="131">
        <v>2310</v>
      </c>
      <c r="D456" s="124" t="s">
        <v>256</v>
      </c>
      <c r="E456" s="212" t="s">
        <v>17</v>
      </c>
      <c r="F456" s="393">
        <v>1000</v>
      </c>
      <c r="G456" s="393">
        <v>1000</v>
      </c>
      <c r="H456" s="252">
        <f aca="true" t="shared" si="17" ref="H456:H478">G456/F456</f>
        <v>1</v>
      </c>
    </row>
    <row r="457" spans="1:8" s="16" customFormat="1" ht="36" customHeight="1">
      <c r="A457" s="75"/>
      <c r="B457" s="96"/>
      <c r="C457" s="290" t="s">
        <v>377</v>
      </c>
      <c r="D457" s="107" t="s">
        <v>303</v>
      </c>
      <c r="E457" s="381" t="s">
        <v>17</v>
      </c>
      <c r="F457" s="363">
        <v>5600</v>
      </c>
      <c r="G457" s="363">
        <v>5600</v>
      </c>
      <c r="H457" s="252">
        <f t="shared" si="17"/>
        <v>1</v>
      </c>
    </row>
    <row r="458" spans="1:8" s="16" customFormat="1" ht="16.5" customHeight="1">
      <c r="A458" s="75"/>
      <c r="B458" s="96"/>
      <c r="C458" s="131" t="s">
        <v>211</v>
      </c>
      <c r="D458" s="124" t="s">
        <v>212</v>
      </c>
      <c r="E458" s="212" t="s">
        <v>17</v>
      </c>
      <c r="F458" s="393">
        <v>46000</v>
      </c>
      <c r="G458" s="393">
        <v>19920</v>
      </c>
      <c r="H458" s="252">
        <f t="shared" si="17"/>
        <v>0.4330434782608696</v>
      </c>
    </row>
    <row r="459" spans="1:8" s="16" customFormat="1" ht="16.5" customHeight="1">
      <c r="A459" s="75"/>
      <c r="B459" s="96"/>
      <c r="C459" s="290" t="s">
        <v>213</v>
      </c>
      <c r="D459" s="107" t="s">
        <v>214</v>
      </c>
      <c r="E459" s="381" t="s">
        <v>17</v>
      </c>
      <c r="F459" s="363">
        <v>4000</v>
      </c>
      <c r="G459" s="363">
        <v>3009.41</v>
      </c>
      <c r="H459" s="252">
        <f t="shared" si="17"/>
        <v>0.7523525</v>
      </c>
    </row>
    <row r="460" spans="1:8" s="16" customFormat="1" ht="16.5" customHeight="1">
      <c r="A460" s="81"/>
      <c r="B460" s="99"/>
      <c r="C460" s="131" t="s">
        <v>215</v>
      </c>
      <c r="D460" s="124" t="s">
        <v>216</v>
      </c>
      <c r="E460" s="212" t="s">
        <v>17</v>
      </c>
      <c r="F460" s="393">
        <v>9000</v>
      </c>
      <c r="G460" s="393">
        <v>3652.69</v>
      </c>
      <c r="H460" s="252">
        <f t="shared" si="17"/>
        <v>0.40585444444444446</v>
      </c>
    </row>
    <row r="461" spans="1:8" s="16" customFormat="1" ht="16.5" customHeight="1">
      <c r="A461" s="71"/>
      <c r="B461" s="116"/>
      <c r="C461" s="290" t="s">
        <v>217</v>
      </c>
      <c r="D461" s="107" t="s">
        <v>218</v>
      </c>
      <c r="E461" s="381" t="s">
        <v>17</v>
      </c>
      <c r="F461" s="363">
        <v>1500</v>
      </c>
      <c r="G461" s="363">
        <v>561.84</v>
      </c>
      <c r="H461" s="252">
        <f t="shared" si="17"/>
        <v>0.37456</v>
      </c>
    </row>
    <row r="462" spans="1:8" s="16" customFormat="1" ht="16.5" customHeight="1">
      <c r="A462" s="75"/>
      <c r="B462" s="96"/>
      <c r="C462" s="292" t="s">
        <v>219</v>
      </c>
      <c r="D462" s="123" t="s">
        <v>220</v>
      </c>
      <c r="E462" s="364" t="s">
        <v>210</v>
      </c>
      <c r="F462" s="365">
        <v>13900</v>
      </c>
      <c r="G462" s="365">
        <v>4465</v>
      </c>
      <c r="H462" s="252">
        <f t="shared" si="17"/>
        <v>0.3212230215827338</v>
      </c>
    </row>
    <row r="463" spans="1:8" s="16" customFormat="1" ht="16.5" customHeight="1">
      <c r="A463" s="75"/>
      <c r="B463" s="96"/>
      <c r="C463" s="292" t="s">
        <v>221</v>
      </c>
      <c r="D463" s="123" t="s">
        <v>222</v>
      </c>
      <c r="E463" s="364" t="s">
        <v>210</v>
      </c>
      <c r="F463" s="365">
        <v>4000</v>
      </c>
      <c r="G463" s="365">
        <v>1468.08</v>
      </c>
      <c r="H463" s="252">
        <f t="shared" si="17"/>
        <v>0.36701999999999996</v>
      </c>
    </row>
    <row r="464" spans="1:8" s="16" customFormat="1" ht="27.75" customHeight="1">
      <c r="A464" s="75"/>
      <c r="B464" s="96"/>
      <c r="C464" s="292" t="s">
        <v>354</v>
      </c>
      <c r="D464" s="123" t="s">
        <v>304</v>
      </c>
      <c r="E464" s="364" t="s">
        <v>210</v>
      </c>
      <c r="F464" s="365">
        <v>500</v>
      </c>
      <c r="G464" s="365">
        <v>0</v>
      </c>
      <c r="H464" s="252">
        <f t="shared" si="17"/>
        <v>0</v>
      </c>
    </row>
    <row r="465" spans="1:8" s="16" customFormat="1" ht="16.5" customHeight="1">
      <c r="A465" s="75"/>
      <c r="B465" s="96"/>
      <c r="C465" s="292" t="s">
        <v>223</v>
      </c>
      <c r="D465" s="123" t="s">
        <v>224</v>
      </c>
      <c r="E465" s="364" t="s">
        <v>210</v>
      </c>
      <c r="F465" s="365">
        <v>2000</v>
      </c>
      <c r="G465" s="365">
        <v>914.17</v>
      </c>
      <c r="H465" s="252">
        <f t="shared" si="17"/>
        <v>0.45708499999999996</v>
      </c>
    </row>
    <row r="466" spans="1:8" s="16" customFormat="1" ht="16.5" customHeight="1">
      <c r="A466" s="75"/>
      <c r="B466" s="96"/>
      <c r="C466" s="292" t="s">
        <v>225</v>
      </c>
      <c r="D466" s="123" t="s">
        <v>226</v>
      </c>
      <c r="E466" s="364" t="s">
        <v>210</v>
      </c>
      <c r="F466" s="365">
        <v>500</v>
      </c>
      <c r="G466" s="365">
        <v>0</v>
      </c>
      <c r="H466" s="252">
        <f t="shared" si="17"/>
        <v>0</v>
      </c>
    </row>
    <row r="467" spans="1:8" s="16" customFormat="1" ht="16.5" customHeight="1">
      <c r="A467" s="75"/>
      <c r="B467" s="96"/>
      <c r="C467" s="292">
        <v>4280</v>
      </c>
      <c r="D467" s="123" t="s">
        <v>229</v>
      </c>
      <c r="E467" s="364" t="s">
        <v>210</v>
      </c>
      <c r="F467" s="365">
        <v>300</v>
      </c>
      <c r="G467" s="365">
        <v>0</v>
      </c>
      <c r="H467" s="252">
        <f t="shared" si="17"/>
        <v>0</v>
      </c>
    </row>
    <row r="468" spans="1:8" s="16" customFormat="1" ht="16.5" customHeight="1">
      <c r="A468" s="75"/>
      <c r="B468" s="96"/>
      <c r="C468" s="131" t="s">
        <v>205</v>
      </c>
      <c r="D468" s="124" t="s">
        <v>206</v>
      </c>
      <c r="E468" s="212" t="s">
        <v>210</v>
      </c>
      <c r="F468" s="393">
        <v>30360</v>
      </c>
      <c r="G468" s="393">
        <v>14086.3</v>
      </c>
      <c r="H468" s="252">
        <f t="shared" si="17"/>
        <v>0.46397562582345186</v>
      </c>
    </row>
    <row r="469" spans="1:8" s="16" customFormat="1" ht="16.5" customHeight="1">
      <c r="A469" s="75"/>
      <c r="B469" s="96"/>
      <c r="C469" s="290" t="s">
        <v>230</v>
      </c>
      <c r="D469" s="107" t="s">
        <v>231</v>
      </c>
      <c r="E469" s="381" t="s">
        <v>17</v>
      </c>
      <c r="F469" s="363">
        <v>800</v>
      </c>
      <c r="G469" s="363">
        <v>444</v>
      </c>
      <c r="H469" s="252">
        <f t="shared" si="17"/>
        <v>0.555</v>
      </c>
    </row>
    <row r="470" spans="1:8" ht="30" customHeight="1">
      <c r="A470" s="75"/>
      <c r="B470" s="96"/>
      <c r="C470" s="292">
        <v>4390</v>
      </c>
      <c r="D470" s="123" t="s">
        <v>272</v>
      </c>
      <c r="E470" s="364" t="s">
        <v>210</v>
      </c>
      <c r="F470" s="365">
        <v>4020</v>
      </c>
      <c r="G470" s="365">
        <v>563</v>
      </c>
      <c r="H470" s="252">
        <f t="shared" si="17"/>
        <v>0.1400497512437811</v>
      </c>
    </row>
    <row r="471" spans="1:8" s="16" customFormat="1" ht="16.5" customHeight="1">
      <c r="A471" s="75"/>
      <c r="B471" s="96"/>
      <c r="C471" s="292" t="s">
        <v>236</v>
      </c>
      <c r="D471" s="123" t="s">
        <v>237</v>
      </c>
      <c r="E471" s="364" t="s">
        <v>210</v>
      </c>
      <c r="F471" s="365">
        <v>600</v>
      </c>
      <c r="G471" s="365">
        <v>74.69</v>
      </c>
      <c r="H471" s="252">
        <f t="shared" si="17"/>
        <v>0.12448333333333333</v>
      </c>
    </row>
    <row r="472" spans="1:8" s="16" customFormat="1" ht="16.5" customHeight="1">
      <c r="A472" s="75"/>
      <c r="B472" s="96"/>
      <c r="C472" s="131" t="s">
        <v>207</v>
      </c>
      <c r="D472" s="124" t="s">
        <v>208</v>
      </c>
      <c r="E472" s="364" t="s">
        <v>241</v>
      </c>
      <c r="F472" s="393">
        <v>1200</v>
      </c>
      <c r="G472" s="393">
        <v>452</v>
      </c>
      <c r="H472" s="252">
        <f t="shared" si="17"/>
        <v>0.37666666666666665</v>
      </c>
    </row>
    <row r="473" spans="1:8" s="16" customFormat="1" ht="27.75" customHeight="1">
      <c r="A473" s="75"/>
      <c r="B473" s="96"/>
      <c r="C473" s="290" t="s">
        <v>238</v>
      </c>
      <c r="D473" s="107" t="s">
        <v>239</v>
      </c>
      <c r="E473" s="381" t="s">
        <v>17</v>
      </c>
      <c r="F473" s="363">
        <v>1300</v>
      </c>
      <c r="G473" s="363">
        <v>974.49</v>
      </c>
      <c r="H473" s="252">
        <f t="shared" si="17"/>
        <v>0.7496076923076923</v>
      </c>
    </row>
    <row r="474" spans="1:8" s="16" customFormat="1" ht="29.25" customHeight="1">
      <c r="A474" s="75"/>
      <c r="B474" s="96"/>
      <c r="C474" s="292">
        <v>4610</v>
      </c>
      <c r="D474" s="123" t="s">
        <v>246</v>
      </c>
      <c r="E474" s="364" t="s">
        <v>241</v>
      </c>
      <c r="F474" s="365">
        <v>480</v>
      </c>
      <c r="G474" s="365">
        <v>80</v>
      </c>
      <c r="H474" s="252">
        <f t="shared" si="17"/>
        <v>0.16666666666666666</v>
      </c>
    </row>
    <row r="475" spans="1:8" s="16" customFormat="1" ht="33.75" customHeight="1">
      <c r="A475" s="75"/>
      <c r="B475" s="96"/>
      <c r="C475" s="292" t="s">
        <v>247</v>
      </c>
      <c r="D475" s="123" t="s">
        <v>248</v>
      </c>
      <c r="E475" s="364" t="s">
        <v>210</v>
      </c>
      <c r="F475" s="365">
        <v>990</v>
      </c>
      <c r="G475" s="365">
        <v>0</v>
      </c>
      <c r="H475" s="252">
        <f t="shared" si="17"/>
        <v>0</v>
      </c>
    </row>
    <row r="476" spans="1:8" s="16" customFormat="1" ht="28.5" customHeight="1">
      <c r="A476" s="75"/>
      <c r="B476" s="96"/>
      <c r="C476" s="292" t="s">
        <v>275</v>
      </c>
      <c r="D476" s="123" t="s">
        <v>276</v>
      </c>
      <c r="E476" s="364" t="s">
        <v>210</v>
      </c>
      <c r="F476" s="365">
        <v>250</v>
      </c>
      <c r="G476" s="365">
        <v>0</v>
      </c>
      <c r="H476" s="252">
        <f t="shared" si="17"/>
        <v>0</v>
      </c>
    </row>
    <row r="477" spans="1:8" s="16" customFormat="1" ht="28.5" customHeight="1">
      <c r="A477" s="75"/>
      <c r="B477" s="96"/>
      <c r="C477" s="131" t="s">
        <v>277</v>
      </c>
      <c r="D477" s="124" t="s">
        <v>250</v>
      </c>
      <c r="E477" s="212" t="s">
        <v>210</v>
      </c>
      <c r="F477" s="393">
        <v>500</v>
      </c>
      <c r="G477" s="393">
        <v>133.28</v>
      </c>
      <c r="H477" s="252">
        <f t="shared" si="17"/>
        <v>0.26656</v>
      </c>
    </row>
    <row r="478" spans="1:8" s="16" customFormat="1" ht="20.25" customHeight="1">
      <c r="A478" s="75"/>
      <c r="B478" s="99"/>
      <c r="C478" s="315"/>
      <c r="D478" s="147"/>
      <c r="E478" s="463"/>
      <c r="F478" s="462">
        <f>SUM(F456:F477)</f>
        <v>128800</v>
      </c>
      <c r="G478" s="462">
        <f>SUM(G456:G477)</f>
        <v>57398.94999999999</v>
      </c>
      <c r="H478" s="257">
        <f t="shared" si="17"/>
        <v>0.44564402173913037</v>
      </c>
    </row>
    <row r="479" spans="1:8" s="16" customFormat="1" ht="20.25" customHeight="1">
      <c r="A479" s="75"/>
      <c r="B479" s="90" t="s">
        <v>380</v>
      </c>
      <c r="C479" s="119"/>
      <c r="D479" s="127" t="s">
        <v>14</v>
      </c>
      <c r="E479" s="212"/>
      <c r="F479" s="393"/>
      <c r="G479" s="393"/>
      <c r="H479" s="252"/>
    </row>
    <row r="480" spans="1:8" s="16" customFormat="1" ht="49.5" customHeight="1">
      <c r="A480" s="75"/>
      <c r="B480" s="116"/>
      <c r="C480" s="156">
        <v>2310</v>
      </c>
      <c r="D480" s="107" t="s">
        <v>256</v>
      </c>
      <c r="E480" s="381" t="s">
        <v>17</v>
      </c>
      <c r="F480" s="363">
        <v>3500</v>
      </c>
      <c r="G480" s="363">
        <v>1791</v>
      </c>
      <c r="H480" s="252">
        <f aca="true" t="shared" si="18" ref="H480:H485">G480/F480</f>
        <v>0.5117142857142857</v>
      </c>
    </row>
    <row r="481" spans="1:8" s="16" customFormat="1" ht="49.5" customHeight="1">
      <c r="A481" s="81"/>
      <c r="B481" s="99"/>
      <c r="C481" s="131">
        <v>2560</v>
      </c>
      <c r="D481" s="124" t="s">
        <v>381</v>
      </c>
      <c r="E481" s="212" t="s">
        <v>17</v>
      </c>
      <c r="F481" s="393">
        <v>50000</v>
      </c>
      <c r="G481" s="393">
        <v>43540</v>
      </c>
      <c r="H481" s="252">
        <f t="shared" si="18"/>
        <v>0.8708</v>
      </c>
    </row>
    <row r="482" spans="1:8" s="16" customFormat="1" ht="36.75" customHeight="1">
      <c r="A482" s="71"/>
      <c r="B482" s="71"/>
      <c r="C482" s="290" t="s">
        <v>377</v>
      </c>
      <c r="D482" s="107" t="s">
        <v>303</v>
      </c>
      <c r="E482" s="381" t="s">
        <v>17</v>
      </c>
      <c r="F482" s="363">
        <v>6000</v>
      </c>
      <c r="G482" s="363">
        <v>6000</v>
      </c>
      <c r="H482" s="252">
        <f t="shared" si="18"/>
        <v>1</v>
      </c>
    </row>
    <row r="483" spans="1:8" s="16" customFormat="1" ht="27.75" customHeight="1">
      <c r="A483" s="75"/>
      <c r="B483" s="75"/>
      <c r="C483" s="382">
        <v>4740</v>
      </c>
      <c r="D483" s="123" t="s">
        <v>276</v>
      </c>
      <c r="E483" s="364" t="s">
        <v>382</v>
      </c>
      <c r="F483" s="365">
        <v>50</v>
      </c>
      <c r="G483" s="365">
        <v>0</v>
      </c>
      <c r="H483" s="252">
        <f t="shared" si="18"/>
        <v>0</v>
      </c>
    </row>
    <row r="484" spans="1:8" s="16" customFormat="1" ht="19.5" customHeight="1">
      <c r="A484" s="75"/>
      <c r="B484" s="75"/>
      <c r="C484" s="315"/>
      <c r="D484" s="303"/>
      <c r="E484" s="378"/>
      <c r="F484" s="379">
        <f>SUM(F480:F483)</f>
        <v>59550</v>
      </c>
      <c r="G484" s="379">
        <f>SUM(G480:G483)</f>
        <v>51331</v>
      </c>
      <c r="H484" s="257">
        <f t="shared" si="18"/>
        <v>0.8619815281276239</v>
      </c>
    </row>
    <row r="485" spans="1:8" s="444" customFormat="1" ht="19.5" customHeight="1">
      <c r="A485" s="445"/>
      <c r="B485" s="445"/>
      <c r="C485" s="409"/>
      <c r="D485" s="464"/>
      <c r="E485" s="465"/>
      <c r="F485" s="466">
        <f>F454+F478+F484</f>
        <v>202270</v>
      </c>
      <c r="G485" s="466">
        <f>G454+G478+G484</f>
        <v>117724.02999999998</v>
      </c>
      <c r="H485" s="467">
        <f t="shared" si="18"/>
        <v>0.5820142878330943</v>
      </c>
    </row>
    <row r="486" spans="1:8" s="16" customFormat="1" ht="19.5" customHeight="1">
      <c r="A486" s="356" t="s">
        <v>139</v>
      </c>
      <c r="B486" s="426"/>
      <c r="C486" s="357"/>
      <c r="D486" s="147" t="s">
        <v>140</v>
      </c>
      <c r="E486" s="412"/>
      <c r="F486" s="363"/>
      <c r="G486" s="363"/>
      <c r="H486" s="252"/>
    </row>
    <row r="487" spans="1:8" s="16" customFormat="1" ht="51.75" customHeight="1">
      <c r="A487" s="71"/>
      <c r="B487" s="72" t="s">
        <v>141</v>
      </c>
      <c r="C487" s="151"/>
      <c r="D487" s="146" t="s">
        <v>142</v>
      </c>
      <c r="E487" s="364"/>
      <c r="F487" s="365"/>
      <c r="G487" s="365"/>
      <c r="H487" s="252"/>
    </row>
    <row r="488" spans="1:8" s="16" customFormat="1" ht="66" customHeight="1">
      <c r="A488" s="75"/>
      <c r="B488" s="116"/>
      <c r="C488" s="292" t="s">
        <v>383</v>
      </c>
      <c r="D488" s="123" t="s">
        <v>384</v>
      </c>
      <c r="E488" s="364" t="s">
        <v>17</v>
      </c>
      <c r="F488" s="365">
        <v>5000</v>
      </c>
      <c r="G488" s="365">
        <v>2553.98</v>
      </c>
      <c r="H488" s="252">
        <f aca="true" t="shared" si="19" ref="H488:H501">G488/F488</f>
        <v>0.510796</v>
      </c>
    </row>
    <row r="489" spans="1:8" s="16" customFormat="1" ht="16.5" customHeight="1">
      <c r="A489" s="75"/>
      <c r="B489" s="96"/>
      <c r="C489" s="292" t="s">
        <v>385</v>
      </c>
      <c r="D489" s="123" t="s">
        <v>386</v>
      </c>
      <c r="E489" s="364" t="s">
        <v>17</v>
      </c>
      <c r="F489" s="365">
        <v>765036</v>
      </c>
      <c r="G489" s="365">
        <v>369134.32</v>
      </c>
      <c r="H489" s="252">
        <f t="shared" si="19"/>
        <v>0.4825058167197361</v>
      </c>
    </row>
    <row r="490" spans="1:8" s="16" customFormat="1" ht="16.5" customHeight="1">
      <c r="A490" s="75"/>
      <c r="B490" s="96"/>
      <c r="C490" s="292" t="s">
        <v>211</v>
      </c>
      <c r="D490" s="123" t="s">
        <v>212</v>
      </c>
      <c r="E490" s="364" t="s">
        <v>17</v>
      </c>
      <c r="F490" s="365">
        <v>18000</v>
      </c>
      <c r="G490" s="365">
        <v>9071</v>
      </c>
      <c r="H490" s="252">
        <f t="shared" si="19"/>
        <v>0.5039444444444444</v>
      </c>
    </row>
    <row r="491" spans="1:8" s="16" customFormat="1" ht="16.5" customHeight="1">
      <c r="A491" s="75"/>
      <c r="B491" s="96"/>
      <c r="C491" s="292" t="s">
        <v>215</v>
      </c>
      <c r="D491" s="123" t="s">
        <v>216</v>
      </c>
      <c r="E491" s="364" t="s">
        <v>17</v>
      </c>
      <c r="F491" s="365">
        <v>13616</v>
      </c>
      <c r="G491" s="365">
        <v>6885.77</v>
      </c>
      <c r="H491" s="252">
        <f t="shared" si="19"/>
        <v>0.5057116627497062</v>
      </c>
    </row>
    <row r="492" spans="1:8" s="16" customFormat="1" ht="16.5" customHeight="1">
      <c r="A492" s="75"/>
      <c r="B492" s="96"/>
      <c r="C492" s="292" t="s">
        <v>217</v>
      </c>
      <c r="D492" s="123" t="s">
        <v>218</v>
      </c>
      <c r="E492" s="364" t="s">
        <v>17</v>
      </c>
      <c r="F492" s="365">
        <v>441</v>
      </c>
      <c r="G492" s="365">
        <v>178.41</v>
      </c>
      <c r="H492" s="252">
        <f t="shared" si="19"/>
        <v>0.4045578231292517</v>
      </c>
    </row>
    <row r="493" spans="1:8" s="16" customFormat="1" ht="16.5" customHeight="1">
      <c r="A493" s="75"/>
      <c r="B493" s="96"/>
      <c r="C493" s="292">
        <v>4170</v>
      </c>
      <c r="D493" s="123" t="s">
        <v>220</v>
      </c>
      <c r="E493" s="364" t="s">
        <v>17</v>
      </c>
      <c r="F493" s="365">
        <v>3000</v>
      </c>
      <c r="G493" s="365">
        <v>1500</v>
      </c>
      <c r="H493" s="252">
        <f t="shared" si="19"/>
        <v>0.5</v>
      </c>
    </row>
    <row r="494" spans="1:8" s="16" customFormat="1" ht="16.5" customHeight="1">
      <c r="A494" s="75"/>
      <c r="B494" s="96"/>
      <c r="C494" s="292" t="s">
        <v>221</v>
      </c>
      <c r="D494" s="123" t="s">
        <v>222</v>
      </c>
      <c r="E494" s="364" t="s">
        <v>241</v>
      </c>
      <c r="F494" s="365">
        <v>507</v>
      </c>
      <c r="G494" s="365">
        <v>0</v>
      </c>
      <c r="H494" s="252">
        <f t="shared" si="19"/>
        <v>0</v>
      </c>
    </row>
    <row r="495" spans="1:8" s="16" customFormat="1" ht="16.5" customHeight="1">
      <c r="A495" s="75"/>
      <c r="B495" s="96"/>
      <c r="C495" s="292" t="s">
        <v>205</v>
      </c>
      <c r="D495" s="123" t="s">
        <v>206</v>
      </c>
      <c r="E495" s="364" t="s">
        <v>210</v>
      </c>
      <c r="F495" s="365">
        <v>300</v>
      </c>
      <c r="G495" s="365">
        <v>221.14</v>
      </c>
      <c r="H495" s="252">
        <f t="shared" si="19"/>
        <v>0.7371333333333333</v>
      </c>
    </row>
    <row r="496" spans="1:8" s="16" customFormat="1" ht="16.5" customHeight="1">
      <c r="A496" s="75"/>
      <c r="B496" s="96"/>
      <c r="C496" s="292" t="s">
        <v>387</v>
      </c>
      <c r="D496" s="123" t="s">
        <v>28</v>
      </c>
      <c r="E496" s="364" t="s">
        <v>241</v>
      </c>
      <c r="F496" s="365">
        <v>1600</v>
      </c>
      <c r="G496" s="365">
        <v>876.32</v>
      </c>
      <c r="H496" s="252">
        <f t="shared" si="19"/>
        <v>0.5477000000000001</v>
      </c>
    </row>
    <row r="497" spans="1:8" s="16" customFormat="1" ht="23.25" customHeight="1">
      <c r="A497" s="75"/>
      <c r="B497" s="96"/>
      <c r="C497" s="382">
        <v>4610</v>
      </c>
      <c r="D497" s="181" t="s">
        <v>246</v>
      </c>
      <c r="E497" s="189" t="s">
        <v>241</v>
      </c>
      <c r="F497" s="448">
        <v>1000</v>
      </c>
      <c r="G497" s="448">
        <v>13.41</v>
      </c>
      <c r="H497" s="252">
        <f t="shared" si="19"/>
        <v>0.01341</v>
      </c>
    </row>
    <row r="498" spans="1:8" s="16" customFormat="1" ht="30" customHeight="1">
      <c r="A498" s="75"/>
      <c r="B498" s="96"/>
      <c r="C498" s="131" t="s">
        <v>247</v>
      </c>
      <c r="D498" s="124" t="s">
        <v>248</v>
      </c>
      <c r="E498" s="212" t="s">
        <v>241</v>
      </c>
      <c r="F498" s="393">
        <v>400</v>
      </c>
      <c r="G498" s="393">
        <v>300</v>
      </c>
      <c r="H498" s="252">
        <f t="shared" si="19"/>
        <v>0.75</v>
      </c>
    </row>
    <row r="499" spans="1:8" s="16" customFormat="1" ht="30.75" customHeight="1">
      <c r="A499" s="75"/>
      <c r="B499" s="96"/>
      <c r="C499" s="116" t="s">
        <v>275</v>
      </c>
      <c r="D499" s="107" t="s">
        <v>276</v>
      </c>
      <c r="E499" s="381" t="s">
        <v>210</v>
      </c>
      <c r="F499" s="363">
        <v>300</v>
      </c>
      <c r="G499" s="363">
        <v>0</v>
      </c>
      <c r="H499" s="252">
        <f t="shared" si="19"/>
        <v>0</v>
      </c>
    </row>
    <row r="500" spans="1:8" s="16" customFormat="1" ht="27" customHeight="1">
      <c r="A500" s="75"/>
      <c r="B500" s="96"/>
      <c r="C500" s="290" t="s">
        <v>277</v>
      </c>
      <c r="D500" s="123" t="s">
        <v>250</v>
      </c>
      <c r="E500" s="364" t="s">
        <v>241</v>
      </c>
      <c r="F500" s="365">
        <v>400</v>
      </c>
      <c r="G500" s="365">
        <v>0</v>
      </c>
      <c r="H500" s="252">
        <f t="shared" si="19"/>
        <v>0</v>
      </c>
    </row>
    <row r="501" spans="1:8" s="16" customFormat="1" ht="19.5" customHeight="1">
      <c r="A501" s="81"/>
      <c r="B501" s="99"/>
      <c r="C501" s="366"/>
      <c r="D501" s="303"/>
      <c r="E501" s="378"/>
      <c r="F501" s="379">
        <f>SUM(F488:F500)</f>
        <v>809600</v>
      </c>
      <c r="G501" s="379">
        <f>SUM(G488:G500)</f>
        <v>390734.35</v>
      </c>
      <c r="H501" s="257">
        <f t="shared" si="19"/>
        <v>0.4826264204545454</v>
      </c>
    </row>
    <row r="502" spans="1:8" s="16" customFormat="1" ht="65.25" customHeight="1">
      <c r="A502" s="71"/>
      <c r="B502" s="111" t="s">
        <v>145</v>
      </c>
      <c r="C502" s="369"/>
      <c r="D502" s="129" t="s">
        <v>146</v>
      </c>
      <c r="E502" s="381"/>
      <c r="F502" s="363"/>
      <c r="G502" s="363"/>
      <c r="H502" s="252"/>
    </row>
    <row r="503" spans="1:8" s="16" customFormat="1" ht="21" customHeight="1">
      <c r="A503" s="75"/>
      <c r="B503" s="101"/>
      <c r="C503" s="152" t="s">
        <v>388</v>
      </c>
      <c r="D503" s="123" t="s">
        <v>389</v>
      </c>
      <c r="E503" s="364" t="s">
        <v>17</v>
      </c>
      <c r="F503" s="365">
        <v>3000</v>
      </c>
      <c r="G503" s="365">
        <v>1566</v>
      </c>
      <c r="H503" s="252">
        <f>G503/F503</f>
        <v>0.522</v>
      </c>
    </row>
    <row r="504" spans="1:8" s="16" customFormat="1" ht="19.5" customHeight="1">
      <c r="A504" s="75"/>
      <c r="B504" s="108"/>
      <c r="C504" s="371"/>
      <c r="D504" s="145"/>
      <c r="E504" s="367"/>
      <c r="F504" s="368">
        <f>SUM(F503)</f>
        <v>3000</v>
      </c>
      <c r="G504" s="368">
        <f>SUM(G503)</f>
        <v>1566</v>
      </c>
      <c r="H504" s="257">
        <f>G504/F504</f>
        <v>0.522</v>
      </c>
    </row>
    <row r="505" spans="1:8" s="16" customFormat="1" ht="30" customHeight="1">
      <c r="A505" s="75"/>
      <c r="B505" s="128" t="s">
        <v>149</v>
      </c>
      <c r="C505" s="369"/>
      <c r="D505" s="146" t="s">
        <v>150</v>
      </c>
      <c r="E505" s="364"/>
      <c r="F505" s="365"/>
      <c r="G505" s="365"/>
      <c r="H505" s="252"/>
    </row>
    <row r="506" spans="1:8" s="16" customFormat="1" ht="16.5" customHeight="1">
      <c r="A506" s="75"/>
      <c r="B506" s="116"/>
      <c r="C506" s="131" t="s">
        <v>385</v>
      </c>
      <c r="D506" s="123" t="s">
        <v>386</v>
      </c>
      <c r="E506" s="364" t="s">
        <v>210</v>
      </c>
      <c r="F506" s="365">
        <v>79884</v>
      </c>
      <c r="G506" s="365">
        <v>12177.96</v>
      </c>
      <c r="H506" s="252">
        <f aca="true" t="shared" si="20" ref="H506:H512">G506/F506</f>
        <v>0.15244554604176055</v>
      </c>
    </row>
    <row r="507" spans="1:8" s="16" customFormat="1" ht="16.5" customHeight="1">
      <c r="A507" s="75"/>
      <c r="B507" s="96"/>
      <c r="C507" s="99">
        <v>3119</v>
      </c>
      <c r="D507" s="124" t="s">
        <v>386</v>
      </c>
      <c r="E507" s="212" t="s">
        <v>241</v>
      </c>
      <c r="F507" s="393">
        <v>6900</v>
      </c>
      <c r="G507" s="393">
        <v>202</v>
      </c>
      <c r="H507" s="252">
        <f t="shared" si="20"/>
        <v>0.029275362318840578</v>
      </c>
    </row>
    <row r="508" spans="1:8" s="16" customFormat="1" ht="18.75" customHeight="1">
      <c r="A508" s="75"/>
      <c r="B508" s="96"/>
      <c r="C508" s="156" t="s">
        <v>215</v>
      </c>
      <c r="D508" s="148" t="s">
        <v>216</v>
      </c>
      <c r="E508" s="381" t="s">
        <v>210</v>
      </c>
      <c r="F508" s="387">
        <v>1435</v>
      </c>
      <c r="G508" s="387">
        <v>0</v>
      </c>
      <c r="H508" s="252">
        <f t="shared" si="20"/>
        <v>0</v>
      </c>
    </row>
    <row r="509" spans="1:8" s="16" customFormat="1" ht="18.75" customHeight="1">
      <c r="A509" s="75"/>
      <c r="B509" s="96"/>
      <c r="C509" s="290" t="s">
        <v>221</v>
      </c>
      <c r="D509" s="107" t="s">
        <v>222</v>
      </c>
      <c r="E509" s="381" t="s">
        <v>241</v>
      </c>
      <c r="F509" s="363">
        <v>2500</v>
      </c>
      <c r="G509" s="363">
        <v>0</v>
      </c>
      <c r="H509" s="252">
        <f t="shared" si="20"/>
        <v>0</v>
      </c>
    </row>
    <row r="510" spans="1:8" s="16" customFormat="1" ht="16.5" customHeight="1">
      <c r="A510" s="75"/>
      <c r="B510" s="96"/>
      <c r="C510" s="382" t="s">
        <v>205</v>
      </c>
      <c r="D510" s="123" t="s">
        <v>206</v>
      </c>
      <c r="E510" s="364" t="s">
        <v>210</v>
      </c>
      <c r="F510" s="365">
        <v>4580</v>
      </c>
      <c r="G510" s="365">
        <v>19.7</v>
      </c>
      <c r="H510" s="252">
        <f t="shared" si="20"/>
        <v>0.004301310043668122</v>
      </c>
    </row>
    <row r="511" spans="1:8" s="16" customFormat="1" ht="42.75" customHeight="1">
      <c r="A511" s="75"/>
      <c r="B511" s="96"/>
      <c r="C511" s="156">
        <v>4330</v>
      </c>
      <c r="D511" s="123" t="s">
        <v>390</v>
      </c>
      <c r="E511" s="364" t="s">
        <v>210</v>
      </c>
      <c r="F511" s="365">
        <v>79200</v>
      </c>
      <c r="G511" s="365">
        <v>6827.31</v>
      </c>
      <c r="H511" s="252">
        <f t="shared" si="20"/>
        <v>0.0862034090909091</v>
      </c>
    </row>
    <row r="512" spans="1:8" s="16" customFormat="1" ht="19.5" customHeight="1">
      <c r="A512" s="75"/>
      <c r="B512" s="99"/>
      <c r="C512" s="315"/>
      <c r="D512" s="145"/>
      <c r="E512" s="367"/>
      <c r="F512" s="368">
        <f>SUM(F506:F511)</f>
        <v>174499</v>
      </c>
      <c r="G512" s="368">
        <f>SUM(G506:G511)</f>
        <v>19226.97</v>
      </c>
      <c r="H512" s="257">
        <f t="shared" si="20"/>
        <v>0.11018384059507505</v>
      </c>
    </row>
    <row r="513" spans="1:8" s="16" customFormat="1" ht="19.5" customHeight="1">
      <c r="A513" s="75"/>
      <c r="B513" s="150" t="s">
        <v>391</v>
      </c>
      <c r="C513" s="309"/>
      <c r="D513" s="146" t="s">
        <v>392</v>
      </c>
      <c r="E513" s="364"/>
      <c r="F513" s="365"/>
      <c r="G513" s="365"/>
      <c r="H513" s="252"/>
    </row>
    <row r="514" spans="1:8" s="16" customFormat="1" ht="20.25" customHeight="1">
      <c r="A514" s="75"/>
      <c r="B514" s="101"/>
      <c r="C514" s="370" t="s">
        <v>385</v>
      </c>
      <c r="D514" s="123" t="s">
        <v>386</v>
      </c>
      <c r="E514" s="364" t="s">
        <v>17</v>
      </c>
      <c r="F514" s="365">
        <v>56000</v>
      </c>
      <c r="G514" s="365">
        <v>27466.29</v>
      </c>
      <c r="H514" s="252">
        <f>G514/F514</f>
        <v>0.4904694642857143</v>
      </c>
    </row>
    <row r="515" spans="1:8" s="16" customFormat="1" ht="19.5" customHeight="1">
      <c r="A515" s="75"/>
      <c r="B515" s="188"/>
      <c r="C515" s="158"/>
      <c r="D515" s="145"/>
      <c r="E515" s="367"/>
      <c r="F515" s="368">
        <f>SUM(F514)</f>
        <v>56000</v>
      </c>
      <c r="G515" s="368">
        <f>SUM(G514)</f>
        <v>27466.29</v>
      </c>
      <c r="H515" s="257">
        <f>G515/F515</f>
        <v>0.4904694642857143</v>
      </c>
    </row>
    <row r="516" spans="1:8" s="16" customFormat="1" ht="19.5" customHeight="1">
      <c r="A516" s="75"/>
      <c r="B516" s="468">
        <v>85216</v>
      </c>
      <c r="C516" s="158"/>
      <c r="D516" s="421" t="s">
        <v>152</v>
      </c>
      <c r="E516" s="375"/>
      <c r="F516" s="413"/>
      <c r="G516" s="413"/>
      <c r="H516" s="259"/>
    </row>
    <row r="517" spans="1:8" s="16" customFormat="1" ht="16.5" customHeight="1">
      <c r="A517" s="75"/>
      <c r="B517" s="188"/>
      <c r="C517" s="325">
        <v>3110</v>
      </c>
      <c r="D517" s="416" t="s">
        <v>386</v>
      </c>
      <c r="E517" s="417" t="s">
        <v>17</v>
      </c>
      <c r="F517" s="418">
        <v>17300</v>
      </c>
      <c r="G517" s="418">
        <v>11160</v>
      </c>
      <c r="H517" s="321">
        <f>G517/F517</f>
        <v>0.6450867052023121</v>
      </c>
    </row>
    <row r="518" spans="1:8" s="16" customFormat="1" ht="16.5" customHeight="1">
      <c r="A518" s="75"/>
      <c r="B518" s="188"/>
      <c r="C518" s="325">
        <v>4300</v>
      </c>
      <c r="D518" s="416" t="s">
        <v>206</v>
      </c>
      <c r="E518" s="417" t="s">
        <v>393</v>
      </c>
      <c r="F518" s="418">
        <v>420</v>
      </c>
      <c r="G518" s="418">
        <v>209.76</v>
      </c>
      <c r="H518" s="321">
        <f>G518/F518</f>
        <v>0.4994285714285714</v>
      </c>
    </row>
    <row r="519" spans="1:8" s="16" customFormat="1" ht="19.5" customHeight="1">
      <c r="A519" s="75"/>
      <c r="B519" s="188"/>
      <c r="C519" s="329"/>
      <c r="D519" s="421"/>
      <c r="E519" s="367"/>
      <c r="F519" s="469">
        <f>SUM(F517:F518)</f>
        <v>17720</v>
      </c>
      <c r="G519" s="469">
        <f>SUM(G517:G518)</f>
        <v>11369.76</v>
      </c>
      <c r="H519" s="351">
        <f>G519/F519</f>
        <v>0.6416343115124153</v>
      </c>
    </row>
    <row r="520" spans="1:8" s="16" customFormat="1" ht="19.5" customHeight="1">
      <c r="A520" s="75"/>
      <c r="B520" s="72" t="s">
        <v>153</v>
      </c>
      <c r="C520" s="309"/>
      <c r="D520" s="146" t="s">
        <v>154</v>
      </c>
      <c r="E520" s="364"/>
      <c r="F520" s="365"/>
      <c r="G520" s="365"/>
      <c r="H520" s="252"/>
    </row>
    <row r="521" spans="1:8" s="16" customFormat="1" ht="24.75" customHeight="1">
      <c r="A521" s="75"/>
      <c r="B521" s="116"/>
      <c r="C521" s="292" t="s">
        <v>288</v>
      </c>
      <c r="D521" s="123" t="s">
        <v>209</v>
      </c>
      <c r="E521" s="364" t="s">
        <v>241</v>
      </c>
      <c r="F521" s="365">
        <v>1700</v>
      </c>
      <c r="G521" s="365">
        <v>666.18</v>
      </c>
      <c r="H521" s="252">
        <f aca="true" t="shared" si="21" ref="H521:H540">G521/F521</f>
        <v>0.3918705882352941</v>
      </c>
    </row>
    <row r="522" spans="1:8" s="16" customFormat="1" ht="16.5" customHeight="1">
      <c r="A522" s="75"/>
      <c r="B522" s="96"/>
      <c r="C522" s="292" t="s">
        <v>211</v>
      </c>
      <c r="D522" s="123" t="s">
        <v>212</v>
      </c>
      <c r="E522" s="364" t="s">
        <v>17</v>
      </c>
      <c r="F522" s="365">
        <v>316869</v>
      </c>
      <c r="G522" s="365">
        <v>135881.74</v>
      </c>
      <c r="H522" s="252">
        <f t="shared" si="21"/>
        <v>0.42882623418510485</v>
      </c>
    </row>
    <row r="523" spans="1:8" s="16" customFormat="1" ht="16.5" customHeight="1">
      <c r="A523" s="75"/>
      <c r="B523" s="96"/>
      <c r="C523" s="292" t="s">
        <v>213</v>
      </c>
      <c r="D523" s="123" t="s">
        <v>214</v>
      </c>
      <c r="E523" s="364" t="s">
        <v>17</v>
      </c>
      <c r="F523" s="365">
        <v>22000</v>
      </c>
      <c r="G523" s="365">
        <v>18965.46</v>
      </c>
      <c r="H523" s="252">
        <f t="shared" si="21"/>
        <v>0.8620663636363636</v>
      </c>
    </row>
    <row r="524" spans="1:8" s="16" customFormat="1" ht="18.75" customHeight="1">
      <c r="A524" s="75"/>
      <c r="B524" s="96"/>
      <c r="C524" s="292" t="s">
        <v>215</v>
      </c>
      <c r="D524" s="123" t="s">
        <v>216</v>
      </c>
      <c r="E524" s="364" t="s">
        <v>17</v>
      </c>
      <c r="F524" s="365">
        <v>52405</v>
      </c>
      <c r="G524" s="365">
        <v>23347.01</v>
      </c>
      <c r="H524" s="252">
        <f t="shared" si="21"/>
        <v>0.44551111535158855</v>
      </c>
    </row>
    <row r="525" spans="1:8" s="16" customFormat="1" ht="16.5" customHeight="1">
      <c r="A525" s="81"/>
      <c r="B525" s="99"/>
      <c r="C525" s="131" t="s">
        <v>217</v>
      </c>
      <c r="D525" s="124" t="s">
        <v>218</v>
      </c>
      <c r="E525" s="212" t="s">
        <v>17</v>
      </c>
      <c r="F525" s="393">
        <v>8520</v>
      </c>
      <c r="G525" s="393">
        <v>2294</v>
      </c>
      <c r="H525" s="252">
        <f t="shared" si="21"/>
        <v>0.2692488262910798</v>
      </c>
    </row>
    <row r="526" spans="1:8" s="16" customFormat="1" ht="19.5" customHeight="1">
      <c r="A526" s="71"/>
      <c r="B526" s="116"/>
      <c r="C526" s="156" t="s">
        <v>219</v>
      </c>
      <c r="D526" s="148" t="s">
        <v>220</v>
      </c>
      <c r="E526" s="450" t="s">
        <v>210</v>
      </c>
      <c r="F526" s="387">
        <v>2700</v>
      </c>
      <c r="G526" s="387">
        <v>1000</v>
      </c>
      <c r="H526" s="252">
        <f t="shared" si="21"/>
        <v>0.37037037037037035</v>
      </c>
    </row>
    <row r="527" spans="1:8" s="16" customFormat="1" ht="19.5" customHeight="1">
      <c r="A527" s="75"/>
      <c r="B527" s="96"/>
      <c r="C527" s="290" t="s">
        <v>221</v>
      </c>
      <c r="D527" s="107" t="s">
        <v>222</v>
      </c>
      <c r="E527" s="381" t="s">
        <v>241</v>
      </c>
      <c r="F527" s="363">
        <v>6000</v>
      </c>
      <c r="G527" s="363">
        <v>2968.07</v>
      </c>
      <c r="H527" s="252">
        <f t="shared" si="21"/>
        <v>0.4946783333333334</v>
      </c>
    </row>
    <row r="528" spans="1:8" s="16" customFormat="1" ht="19.5" customHeight="1">
      <c r="A528" s="75"/>
      <c r="B528" s="96"/>
      <c r="C528" s="131" t="s">
        <v>225</v>
      </c>
      <c r="D528" s="123" t="s">
        <v>226</v>
      </c>
      <c r="E528" s="364" t="s">
        <v>210</v>
      </c>
      <c r="F528" s="365">
        <v>1350</v>
      </c>
      <c r="G528" s="365">
        <v>341.6</v>
      </c>
      <c r="H528" s="252">
        <f t="shared" si="21"/>
        <v>0.25303703703703706</v>
      </c>
    </row>
    <row r="529" spans="1:8" s="16" customFormat="1" ht="19.5" customHeight="1">
      <c r="A529" s="75"/>
      <c r="B529" s="96"/>
      <c r="C529" s="290" t="s">
        <v>228</v>
      </c>
      <c r="D529" s="123" t="s">
        <v>229</v>
      </c>
      <c r="E529" s="364" t="s">
        <v>210</v>
      </c>
      <c r="F529" s="365">
        <v>980</v>
      </c>
      <c r="G529" s="365">
        <v>113</v>
      </c>
      <c r="H529" s="252">
        <f t="shared" si="21"/>
        <v>0.11530612244897959</v>
      </c>
    </row>
    <row r="530" spans="1:8" s="16" customFormat="1" ht="19.5" customHeight="1">
      <c r="A530" s="75"/>
      <c r="B530" s="96"/>
      <c r="C530" s="131" t="s">
        <v>205</v>
      </c>
      <c r="D530" s="124" t="s">
        <v>206</v>
      </c>
      <c r="E530" s="212" t="s">
        <v>210</v>
      </c>
      <c r="F530" s="393">
        <v>20180</v>
      </c>
      <c r="G530" s="393">
        <v>8763.14</v>
      </c>
      <c r="H530" s="252">
        <f t="shared" si="21"/>
        <v>0.4342487611496531</v>
      </c>
    </row>
    <row r="531" spans="1:8" s="16" customFormat="1" ht="19.5" customHeight="1">
      <c r="A531" s="75"/>
      <c r="B531" s="96"/>
      <c r="C531" s="382">
        <v>435</v>
      </c>
      <c r="D531" s="107" t="s">
        <v>231</v>
      </c>
      <c r="E531" s="212" t="s">
        <v>210</v>
      </c>
      <c r="F531" s="448">
        <v>200</v>
      </c>
      <c r="G531" s="448">
        <v>0</v>
      </c>
      <c r="H531" s="252">
        <f t="shared" si="21"/>
        <v>0</v>
      </c>
    </row>
    <row r="532" spans="1:8" s="16" customFormat="1" ht="40.5" customHeight="1">
      <c r="A532" s="75"/>
      <c r="B532" s="96"/>
      <c r="C532" s="246">
        <v>4360</v>
      </c>
      <c r="D532" s="320" t="s">
        <v>233</v>
      </c>
      <c r="E532" s="364" t="s">
        <v>241</v>
      </c>
      <c r="F532" s="365">
        <v>500</v>
      </c>
      <c r="G532" s="365">
        <v>0</v>
      </c>
      <c r="H532" s="252">
        <f t="shared" si="21"/>
        <v>0</v>
      </c>
    </row>
    <row r="533" spans="1:8" s="16" customFormat="1" ht="40.5" customHeight="1">
      <c r="A533" s="75"/>
      <c r="B533" s="96"/>
      <c r="C533" s="292">
        <v>4370</v>
      </c>
      <c r="D533" s="123" t="s">
        <v>235</v>
      </c>
      <c r="E533" s="364" t="s">
        <v>241</v>
      </c>
      <c r="F533" s="365">
        <v>2800</v>
      </c>
      <c r="G533" s="365">
        <v>650.5</v>
      </c>
      <c r="H533" s="252">
        <f t="shared" si="21"/>
        <v>0.23232142857142857</v>
      </c>
    </row>
    <row r="534" spans="1:8" s="16" customFormat="1" ht="16.5" customHeight="1">
      <c r="A534" s="75"/>
      <c r="B534" s="96"/>
      <c r="C534" s="292" t="s">
        <v>236</v>
      </c>
      <c r="D534" s="123" t="s">
        <v>237</v>
      </c>
      <c r="E534" s="364" t="s">
        <v>241</v>
      </c>
      <c r="F534" s="365">
        <v>2780</v>
      </c>
      <c r="G534" s="365">
        <v>1522.99</v>
      </c>
      <c r="H534" s="252">
        <f t="shared" si="21"/>
        <v>0.5478381294964029</v>
      </c>
    </row>
    <row r="535" spans="1:8" s="16" customFormat="1" ht="16.5" customHeight="1">
      <c r="A535" s="75"/>
      <c r="B535" s="96"/>
      <c r="C535" s="292" t="s">
        <v>207</v>
      </c>
      <c r="D535" s="123" t="s">
        <v>208</v>
      </c>
      <c r="E535" s="364" t="s">
        <v>241</v>
      </c>
      <c r="F535" s="365">
        <v>1800</v>
      </c>
      <c r="G535" s="365">
        <v>860</v>
      </c>
      <c r="H535" s="252">
        <f t="shared" si="21"/>
        <v>0.4777777777777778</v>
      </c>
    </row>
    <row r="536" spans="1:8" s="16" customFormat="1" ht="24.75" customHeight="1">
      <c r="A536" s="75"/>
      <c r="B536" s="96"/>
      <c r="C536" s="292" t="s">
        <v>238</v>
      </c>
      <c r="D536" s="123" t="s">
        <v>239</v>
      </c>
      <c r="E536" s="364" t="s">
        <v>17</v>
      </c>
      <c r="F536" s="365">
        <v>7853</v>
      </c>
      <c r="G536" s="365">
        <v>5500</v>
      </c>
      <c r="H536" s="252">
        <f t="shared" si="21"/>
        <v>0.7003692856233287</v>
      </c>
    </row>
    <row r="537" spans="1:8" s="16" customFormat="1" ht="25.5" customHeight="1">
      <c r="A537" s="75"/>
      <c r="B537" s="96"/>
      <c r="C537" s="131" t="s">
        <v>247</v>
      </c>
      <c r="D537" s="124" t="s">
        <v>248</v>
      </c>
      <c r="E537" s="212" t="s">
        <v>241</v>
      </c>
      <c r="F537" s="393">
        <v>3800</v>
      </c>
      <c r="G537" s="393">
        <v>2990</v>
      </c>
      <c r="H537" s="252">
        <f t="shared" si="21"/>
        <v>0.7868421052631579</v>
      </c>
    </row>
    <row r="538" spans="1:8" s="16" customFormat="1" ht="25.5" customHeight="1">
      <c r="A538" s="75"/>
      <c r="B538" s="96"/>
      <c r="C538" s="290" t="s">
        <v>275</v>
      </c>
      <c r="D538" s="107" t="s">
        <v>276</v>
      </c>
      <c r="E538" s="381" t="s">
        <v>241</v>
      </c>
      <c r="F538" s="363">
        <v>1300</v>
      </c>
      <c r="G538" s="363">
        <v>62.59</v>
      </c>
      <c r="H538" s="252">
        <f t="shared" si="21"/>
        <v>0.048146153846153845</v>
      </c>
    </row>
    <row r="539" spans="1:8" s="16" customFormat="1" ht="25.5" customHeight="1">
      <c r="A539" s="75"/>
      <c r="B539" s="96"/>
      <c r="C539" s="292" t="s">
        <v>277</v>
      </c>
      <c r="D539" s="123" t="s">
        <v>250</v>
      </c>
      <c r="E539" s="364" t="s">
        <v>210</v>
      </c>
      <c r="F539" s="365">
        <v>3800</v>
      </c>
      <c r="G539" s="365">
        <v>684.81</v>
      </c>
      <c r="H539" s="252">
        <f t="shared" si="21"/>
        <v>0.18021315789473683</v>
      </c>
    </row>
    <row r="540" spans="1:8" s="16" customFormat="1" ht="19.5" customHeight="1">
      <c r="A540" s="75"/>
      <c r="B540" s="99"/>
      <c r="C540" s="366"/>
      <c r="D540" s="303"/>
      <c r="E540" s="378"/>
      <c r="F540" s="379">
        <f>SUM(F521:F539)</f>
        <v>457537</v>
      </c>
      <c r="G540" s="379">
        <f>SUM(G521:G539)</f>
        <v>206611.09</v>
      </c>
      <c r="H540" s="257">
        <f t="shared" si="21"/>
        <v>0.4515724192797522</v>
      </c>
    </row>
    <row r="541" spans="1:8" s="16" customFormat="1" ht="27.75" customHeight="1">
      <c r="A541" s="75"/>
      <c r="B541" s="150" t="s">
        <v>394</v>
      </c>
      <c r="C541" s="369"/>
      <c r="D541" s="129" t="s">
        <v>395</v>
      </c>
      <c r="E541" s="381"/>
      <c r="F541" s="363"/>
      <c r="G541" s="363"/>
      <c r="H541" s="252"/>
    </row>
    <row r="542" spans="1:8" s="16" customFormat="1" ht="22.5" customHeight="1">
      <c r="A542" s="75"/>
      <c r="B542" s="430"/>
      <c r="C542" s="470">
        <v>4110</v>
      </c>
      <c r="D542" s="400" t="s">
        <v>216</v>
      </c>
      <c r="E542" s="364" t="s">
        <v>210</v>
      </c>
      <c r="F542" s="390">
        <v>239</v>
      </c>
      <c r="G542" s="390">
        <v>0</v>
      </c>
      <c r="H542" s="252">
        <f>G542/F542</f>
        <v>0</v>
      </c>
    </row>
    <row r="543" spans="1:8" s="16" customFormat="1" ht="22.5" customHeight="1">
      <c r="A543" s="75"/>
      <c r="B543" s="430"/>
      <c r="C543" s="470">
        <v>4120</v>
      </c>
      <c r="D543" s="400" t="s">
        <v>218</v>
      </c>
      <c r="E543" s="364" t="s">
        <v>210</v>
      </c>
      <c r="F543" s="390">
        <v>37</v>
      </c>
      <c r="G543" s="390">
        <v>0</v>
      </c>
      <c r="H543" s="252">
        <f>G543/F543</f>
        <v>0</v>
      </c>
    </row>
    <row r="544" spans="1:8" s="16" customFormat="1" ht="22.5" customHeight="1">
      <c r="A544" s="75"/>
      <c r="B544" s="430"/>
      <c r="C544" s="470">
        <v>4170</v>
      </c>
      <c r="D544" s="400" t="s">
        <v>220</v>
      </c>
      <c r="E544" s="364" t="s">
        <v>210</v>
      </c>
      <c r="F544" s="390">
        <v>1500</v>
      </c>
      <c r="G544" s="390">
        <v>0</v>
      </c>
      <c r="H544" s="252">
        <f>G544/F544</f>
        <v>0</v>
      </c>
    </row>
    <row r="545" spans="1:8" s="16" customFormat="1" ht="18" customHeight="1">
      <c r="A545" s="75"/>
      <c r="B545" s="101"/>
      <c r="C545" s="152" t="s">
        <v>205</v>
      </c>
      <c r="D545" s="123" t="s">
        <v>206</v>
      </c>
      <c r="E545" s="364" t="s">
        <v>210</v>
      </c>
      <c r="F545" s="365">
        <v>11520</v>
      </c>
      <c r="G545" s="365">
        <v>2520</v>
      </c>
      <c r="H545" s="252">
        <f>G545/F545</f>
        <v>0.21875</v>
      </c>
    </row>
    <row r="546" spans="1:8" s="16" customFormat="1" ht="19.5" customHeight="1">
      <c r="A546" s="75"/>
      <c r="B546" s="101"/>
      <c r="C546" s="396"/>
      <c r="D546" s="145"/>
      <c r="E546" s="367"/>
      <c r="F546" s="368">
        <f>SUM(F542:F545)</f>
        <v>13296</v>
      </c>
      <c r="G546" s="368">
        <f>SUM(G542:G545)</f>
        <v>2520</v>
      </c>
      <c r="H546" s="257">
        <f>G546/F546</f>
        <v>0.18953068592057762</v>
      </c>
    </row>
    <row r="547" spans="1:8" s="16" customFormat="1" ht="19.5" customHeight="1">
      <c r="A547" s="75"/>
      <c r="B547" s="72" t="s">
        <v>155</v>
      </c>
      <c r="C547" s="151"/>
      <c r="D547" s="146" t="s">
        <v>14</v>
      </c>
      <c r="E547" s="364"/>
      <c r="F547" s="365"/>
      <c r="G547" s="365"/>
      <c r="H547" s="252"/>
    </row>
    <row r="548" spans="1:8" s="16" customFormat="1" ht="16.5" customHeight="1">
      <c r="A548" s="75"/>
      <c r="B548" s="116"/>
      <c r="C548" s="292" t="s">
        <v>385</v>
      </c>
      <c r="D548" s="123" t="s">
        <v>386</v>
      </c>
      <c r="E548" s="364" t="s">
        <v>17</v>
      </c>
      <c r="F548" s="365">
        <v>61363</v>
      </c>
      <c r="G548" s="365">
        <v>30005.92</v>
      </c>
      <c r="H548" s="252">
        <f aca="true" t="shared" si="22" ref="H548:H570">G548/F548</f>
        <v>0.4889904339748708</v>
      </c>
    </row>
    <row r="549" spans="1:8" s="16" customFormat="1" ht="16.5" customHeight="1">
      <c r="A549" s="81"/>
      <c r="B549" s="99"/>
      <c r="C549" s="131">
        <v>3119</v>
      </c>
      <c r="D549" s="124" t="s">
        <v>386</v>
      </c>
      <c r="E549" s="212" t="s">
        <v>17</v>
      </c>
      <c r="F549" s="393">
        <v>4997.65</v>
      </c>
      <c r="G549" s="393">
        <v>0</v>
      </c>
      <c r="H549" s="252">
        <f t="shared" si="22"/>
        <v>0</v>
      </c>
    </row>
    <row r="550" spans="1:8" s="16" customFormat="1" ht="16.5" customHeight="1">
      <c r="A550" s="71"/>
      <c r="B550" s="116"/>
      <c r="C550" s="290">
        <v>4017</v>
      </c>
      <c r="D550" s="107" t="s">
        <v>212</v>
      </c>
      <c r="E550" s="381" t="s">
        <v>17</v>
      </c>
      <c r="F550" s="363">
        <v>20266.18</v>
      </c>
      <c r="G550" s="363">
        <v>0</v>
      </c>
      <c r="H550" s="252">
        <f t="shared" si="22"/>
        <v>0</v>
      </c>
    </row>
    <row r="551" spans="1:8" s="16" customFormat="1" ht="16.5" customHeight="1">
      <c r="A551" s="75"/>
      <c r="B551" s="96"/>
      <c r="C551" s="292">
        <v>4019</v>
      </c>
      <c r="D551" s="123" t="s">
        <v>212</v>
      </c>
      <c r="E551" s="364" t="s">
        <v>17</v>
      </c>
      <c r="F551" s="365">
        <v>1072.91</v>
      </c>
      <c r="G551" s="365">
        <v>0</v>
      </c>
      <c r="H551" s="252">
        <f t="shared" si="22"/>
        <v>0</v>
      </c>
    </row>
    <row r="552" spans="1:8" s="16" customFormat="1" ht="16.5" customHeight="1">
      <c r="A552" s="75"/>
      <c r="B552" s="96"/>
      <c r="C552" s="131">
        <v>4117</v>
      </c>
      <c r="D552" s="124" t="s">
        <v>216</v>
      </c>
      <c r="E552" s="212" t="s">
        <v>17</v>
      </c>
      <c r="F552" s="393">
        <v>3228.44</v>
      </c>
      <c r="G552" s="393">
        <v>0</v>
      </c>
      <c r="H552" s="252">
        <f t="shared" si="22"/>
        <v>0</v>
      </c>
    </row>
    <row r="553" spans="1:8" s="16" customFormat="1" ht="16.5" customHeight="1">
      <c r="A553" s="75"/>
      <c r="B553" s="96"/>
      <c r="C553" s="290">
        <v>4119</v>
      </c>
      <c r="D553" s="107" t="s">
        <v>216</v>
      </c>
      <c r="E553" s="381" t="s">
        <v>17</v>
      </c>
      <c r="F553" s="363">
        <v>170.92</v>
      </c>
      <c r="G553" s="363">
        <v>0</v>
      </c>
      <c r="H553" s="252">
        <f t="shared" si="22"/>
        <v>0</v>
      </c>
    </row>
    <row r="554" spans="1:8" s="16" customFormat="1" ht="16.5" customHeight="1">
      <c r="A554" s="75"/>
      <c r="B554" s="96"/>
      <c r="C554" s="131">
        <v>4127</v>
      </c>
      <c r="D554" s="123" t="s">
        <v>218</v>
      </c>
      <c r="E554" s="364" t="s">
        <v>17</v>
      </c>
      <c r="F554" s="365">
        <v>314.88</v>
      </c>
      <c r="G554" s="365">
        <v>0</v>
      </c>
      <c r="H554" s="252">
        <f t="shared" si="22"/>
        <v>0</v>
      </c>
    </row>
    <row r="555" spans="1:8" s="16" customFormat="1" ht="16.5" customHeight="1">
      <c r="A555" s="75"/>
      <c r="B555" s="96"/>
      <c r="C555" s="290">
        <v>4129</v>
      </c>
      <c r="D555" s="123" t="s">
        <v>218</v>
      </c>
      <c r="E555" s="364" t="s">
        <v>17</v>
      </c>
      <c r="F555" s="365">
        <v>16.67</v>
      </c>
      <c r="G555" s="365">
        <v>0</v>
      </c>
      <c r="H555" s="252">
        <f t="shared" si="22"/>
        <v>0</v>
      </c>
    </row>
    <row r="556" spans="1:8" s="16" customFormat="1" ht="16.5" customHeight="1">
      <c r="A556" s="75"/>
      <c r="B556" s="96"/>
      <c r="C556" s="292">
        <v>4170</v>
      </c>
      <c r="D556" s="123" t="s">
        <v>220</v>
      </c>
      <c r="E556" s="364" t="s">
        <v>210</v>
      </c>
      <c r="F556" s="365">
        <v>1800</v>
      </c>
      <c r="G556" s="365">
        <v>0</v>
      </c>
      <c r="H556" s="252">
        <f t="shared" si="22"/>
        <v>0</v>
      </c>
    </row>
    <row r="557" spans="1:8" s="16" customFormat="1" ht="16.5" customHeight="1">
      <c r="A557" s="75"/>
      <c r="B557" s="96"/>
      <c r="C557" s="131">
        <v>4177</v>
      </c>
      <c r="D557" s="124" t="s">
        <v>220</v>
      </c>
      <c r="E557" s="212" t="s">
        <v>17</v>
      </c>
      <c r="F557" s="393">
        <v>9117.32</v>
      </c>
      <c r="G557" s="393">
        <v>0</v>
      </c>
      <c r="H557" s="252">
        <f t="shared" si="22"/>
        <v>0</v>
      </c>
    </row>
    <row r="558" spans="1:8" s="16" customFormat="1" ht="16.5" customHeight="1">
      <c r="A558" s="75"/>
      <c r="B558" s="96"/>
      <c r="C558" s="290">
        <v>4179</v>
      </c>
      <c r="D558" s="107" t="s">
        <v>220</v>
      </c>
      <c r="E558" s="381" t="s">
        <v>17</v>
      </c>
      <c r="F558" s="363">
        <v>482.68</v>
      </c>
      <c r="G558" s="363">
        <v>0</v>
      </c>
      <c r="H558" s="252">
        <f t="shared" si="22"/>
        <v>0</v>
      </c>
    </row>
    <row r="559" spans="1:8" s="16" customFormat="1" ht="16.5" customHeight="1">
      <c r="A559" s="75"/>
      <c r="B559" s="96"/>
      <c r="C559" s="292">
        <v>4210</v>
      </c>
      <c r="D559" s="123" t="s">
        <v>222</v>
      </c>
      <c r="E559" s="364" t="s">
        <v>210</v>
      </c>
      <c r="F559" s="365">
        <v>4600</v>
      </c>
      <c r="G559" s="365">
        <v>0</v>
      </c>
      <c r="H559" s="252">
        <f t="shared" si="22"/>
        <v>0</v>
      </c>
    </row>
    <row r="560" spans="1:8" s="16" customFormat="1" ht="16.5" customHeight="1">
      <c r="A560" s="75"/>
      <c r="B560" s="96"/>
      <c r="C560" s="292">
        <v>4217</v>
      </c>
      <c r="D560" s="123" t="s">
        <v>222</v>
      </c>
      <c r="E560" s="364" t="s">
        <v>17</v>
      </c>
      <c r="F560" s="365">
        <v>5337.43</v>
      </c>
      <c r="G560" s="365">
        <v>0</v>
      </c>
      <c r="H560" s="252">
        <f t="shared" si="22"/>
        <v>0</v>
      </c>
    </row>
    <row r="561" spans="1:8" s="16" customFormat="1" ht="16.5" customHeight="1">
      <c r="A561" s="75"/>
      <c r="B561" s="96"/>
      <c r="C561" s="292">
        <v>4219</v>
      </c>
      <c r="D561" s="123" t="s">
        <v>222</v>
      </c>
      <c r="E561" s="364" t="s">
        <v>17</v>
      </c>
      <c r="F561" s="365">
        <v>282.57</v>
      </c>
      <c r="G561" s="365">
        <v>0</v>
      </c>
      <c r="H561" s="252">
        <f t="shared" si="22"/>
        <v>0</v>
      </c>
    </row>
    <row r="562" spans="1:8" s="16" customFormat="1" ht="16.5" customHeight="1">
      <c r="A562" s="75"/>
      <c r="B562" s="96"/>
      <c r="C562" s="292">
        <v>4300</v>
      </c>
      <c r="D562" s="123" t="s">
        <v>206</v>
      </c>
      <c r="E562" s="364" t="s">
        <v>210</v>
      </c>
      <c r="F562" s="365">
        <v>3600</v>
      </c>
      <c r="G562" s="365">
        <v>0</v>
      </c>
      <c r="H562" s="252">
        <f t="shared" si="22"/>
        <v>0</v>
      </c>
    </row>
    <row r="563" spans="1:8" s="16" customFormat="1" ht="16.5" customHeight="1">
      <c r="A563" s="75"/>
      <c r="B563" s="96"/>
      <c r="C563" s="292">
        <v>4307</v>
      </c>
      <c r="D563" s="123" t="s">
        <v>206</v>
      </c>
      <c r="E563" s="364" t="s">
        <v>393</v>
      </c>
      <c r="F563" s="365">
        <v>29821.22</v>
      </c>
      <c r="G563" s="365">
        <v>0</v>
      </c>
      <c r="H563" s="252">
        <f t="shared" si="22"/>
        <v>0</v>
      </c>
    </row>
    <row r="564" spans="1:8" s="16" customFormat="1" ht="16.5" customHeight="1">
      <c r="A564" s="75"/>
      <c r="B564" s="96"/>
      <c r="C564" s="131">
        <v>4309</v>
      </c>
      <c r="D564" s="124" t="s">
        <v>206</v>
      </c>
      <c r="E564" s="212" t="s">
        <v>17</v>
      </c>
      <c r="F564" s="393">
        <v>1578.77</v>
      </c>
      <c r="G564" s="393">
        <v>0</v>
      </c>
      <c r="H564" s="252">
        <f t="shared" si="22"/>
        <v>0</v>
      </c>
    </row>
    <row r="565" spans="1:8" s="16" customFormat="1" ht="39" customHeight="1">
      <c r="A565" s="75"/>
      <c r="B565" s="96"/>
      <c r="C565" s="290">
        <v>4367</v>
      </c>
      <c r="D565" s="123" t="s">
        <v>233</v>
      </c>
      <c r="E565" s="381" t="s">
        <v>17</v>
      </c>
      <c r="F565" s="363">
        <v>474.86</v>
      </c>
      <c r="G565" s="363">
        <v>0</v>
      </c>
      <c r="H565" s="252">
        <f t="shared" si="22"/>
        <v>0</v>
      </c>
    </row>
    <row r="566" spans="1:8" s="16" customFormat="1" ht="39" customHeight="1">
      <c r="A566" s="75"/>
      <c r="B566" s="96"/>
      <c r="C566" s="292">
        <v>4369</v>
      </c>
      <c r="D566" s="123" t="s">
        <v>233</v>
      </c>
      <c r="E566" s="364" t="s">
        <v>17</v>
      </c>
      <c r="F566" s="365">
        <v>25.14</v>
      </c>
      <c r="G566" s="365">
        <v>0</v>
      </c>
      <c r="H566" s="252">
        <f t="shared" si="22"/>
        <v>0</v>
      </c>
    </row>
    <row r="567" spans="1:8" s="16" customFormat="1" ht="16.5" customHeight="1">
      <c r="A567" s="75"/>
      <c r="B567" s="96"/>
      <c r="C567" s="292">
        <v>4417</v>
      </c>
      <c r="D567" s="123" t="s">
        <v>237</v>
      </c>
      <c r="E567" s="364" t="s">
        <v>17</v>
      </c>
      <c r="F567" s="365">
        <v>230.17</v>
      </c>
      <c r="G567" s="365">
        <v>0</v>
      </c>
      <c r="H567" s="252">
        <f t="shared" si="22"/>
        <v>0</v>
      </c>
    </row>
    <row r="568" spans="1:8" s="16" customFormat="1" ht="16.5" customHeight="1">
      <c r="A568" s="75"/>
      <c r="B568" s="96"/>
      <c r="C568" s="382">
        <v>4419</v>
      </c>
      <c r="D568" s="123" t="s">
        <v>237</v>
      </c>
      <c r="E568" s="364" t="s">
        <v>17</v>
      </c>
      <c r="F568" s="365">
        <v>12.19</v>
      </c>
      <c r="G568" s="365">
        <v>0</v>
      </c>
      <c r="H568" s="252">
        <f t="shared" si="22"/>
        <v>0</v>
      </c>
    </row>
    <row r="569" spans="1:8" s="16" customFormat="1" ht="19.5" customHeight="1">
      <c r="A569" s="75"/>
      <c r="B569" s="96"/>
      <c r="C569" s="315"/>
      <c r="D569" s="145"/>
      <c r="E569" s="408"/>
      <c r="F569" s="368">
        <f>SUM(F548:F568)</f>
        <v>148793</v>
      </c>
      <c r="G569" s="368">
        <f>SUM(G548:G568)</f>
        <v>30005.92</v>
      </c>
      <c r="H569" s="257">
        <f t="shared" si="22"/>
        <v>0.20166217496790842</v>
      </c>
    </row>
    <row r="570" spans="1:8" s="444" customFormat="1" ht="19.5" customHeight="1">
      <c r="A570" s="445"/>
      <c r="B570" s="460"/>
      <c r="C570" s="471"/>
      <c r="D570" s="137"/>
      <c r="E570" s="410"/>
      <c r="F570" s="411">
        <f>F501+F504+F512+F515+F540+F546+F569+F519</f>
        <v>1680445</v>
      </c>
      <c r="G570" s="411">
        <f>G501+G504+G512+G515+G540+G546+G569+G519</f>
        <v>689500.38</v>
      </c>
      <c r="H570" s="264">
        <f t="shared" si="22"/>
        <v>0.410308210027701</v>
      </c>
    </row>
    <row r="571" spans="1:8" s="16" customFormat="1" ht="19.5" customHeight="1">
      <c r="A571" s="472" t="s">
        <v>156</v>
      </c>
      <c r="B571" s="473"/>
      <c r="C571" s="474"/>
      <c r="D571" s="145" t="s">
        <v>157</v>
      </c>
      <c r="E571" s="375"/>
      <c r="F571" s="365"/>
      <c r="G571" s="365"/>
      <c r="H571" s="252"/>
    </row>
    <row r="572" spans="1:8" s="16" customFormat="1" ht="43.5" customHeight="1">
      <c r="A572" s="243"/>
      <c r="B572" s="369" t="s">
        <v>158</v>
      </c>
      <c r="C572" s="397"/>
      <c r="D572" s="146" t="s">
        <v>159</v>
      </c>
      <c r="E572" s="364"/>
      <c r="F572" s="365"/>
      <c r="G572" s="365"/>
      <c r="H572" s="252"/>
    </row>
    <row r="573" spans="1:8" s="16" customFormat="1" ht="19.5" customHeight="1">
      <c r="A573" s="25"/>
      <c r="B573" s="475"/>
      <c r="C573" s="382" t="s">
        <v>205</v>
      </c>
      <c r="D573" s="123" t="s">
        <v>206</v>
      </c>
      <c r="E573" s="364" t="s">
        <v>17</v>
      </c>
      <c r="F573" s="365">
        <v>10330</v>
      </c>
      <c r="G573" s="365">
        <v>10330</v>
      </c>
      <c r="H573" s="252">
        <f>G573/F573</f>
        <v>1</v>
      </c>
    </row>
    <row r="574" spans="1:8" s="16" customFormat="1" ht="19.5" customHeight="1">
      <c r="A574" s="25"/>
      <c r="B574" s="475"/>
      <c r="C574" s="158"/>
      <c r="D574" s="145"/>
      <c r="E574" s="367"/>
      <c r="F574" s="368">
        <f>SUM(F573)</f>
        <v>10330</v>
      </c>
      <c r="G574" s="368">
        <f>SUM(G573)</f>
        <v>10330</v>
      </c>
      <c r="H574" s="257">
        <f>G574/F574</f>
        <v>1</v>
      </c>
    </row>
    <row r="575" spans="1:8" s="444" customFormat="1" ht="19.5" customHeight="1">
      <c r="A575" s="476"/>
      <c r="B575" s="477"/>
      <c r="C575" s="409"/>
      <c r="D575" s="137"/>
      <c r="E575" s="383"/>
      <c r="F575" s="411">
        <f>SUM(F574)</f>
        <v>10330</v>
      </c>
      <c r="G575" s="411">
        <f>SUM(G574)</f>
        <v>10330</v>
      </c>
      <c r="H575" s="264">
        <f>G575/F575</f>
        <v>1</v>
      </c>
    </row>
    <row r="576" spans="1:8" s="16" customFormat="1" ht="19.5" customHeight="1">
      <c r="A576" s="243"/>
      <c r="B576" s="369" t="s">
        <v>162</v>
      </c>
      <c r="C576" s="380"/>
      <c r="D576" s="129" t="s">
        <v>163</v>
      </c>
      <c r="E576" s="381"/>
      <c r="F576" s="363"/>
      <c r="G576" s="363"/>
      <c r="H576" s="252"/>
    </row>
    <row r="577" spans="1:8" ht="16.5" customHeight="1">
      <c r="A577" s="25"/>
      <c r="B577" s="61"/>
      <c r="C577" s="173">
        <v>3260</v>
      </c>
      <c r="D577" s="123" t="s">
        <v>396</v>
      </c>
      <c r="E577" s="364" t="s">
        <v>210</v>
      </c>
      <c r="F577" s="365">
        <v>14573</v>
      </c>
      <c r="G577" s="365">
        <v>3918.4</v>
      </c>
      <c r="H577" s="252">
        <f>G577/F577</f>
        <v>0.26888080697179717</v>
      </c>
    </row>
    <row r="578" spans="1:8" s="16" customFormat="1" ht="19.5" customHeight="1">
      <c r="A578" s="25"/>
      <c r="B578" s="475"/>
      <c r="C578" s="158"/>
      <c r="D578" s="145"/>
      <c r="E578" s="367"/>
      <c r="F578" s="368">
        <f>SUM(F577)</f>
        <v>14573</v>
      </c>
      <c r="G578" s="368">
        <f>SUM(G577)</f>
        <v>3918.4</v>
      </c>
      <c r="H578" s="257">
        <f>G578/F578</f>
        <v>0.26888080697179717</v>
      </c>
    </row>
    <row r="579" spans="1:8" s="444" customFormat="1" ht="18" customHeight="1">
      <c r="A579" s="478"/>
      <c r="B579" s="479"/>
      <c r="C579" s="433"/>
      <c r="D579" s="434"/>
      <c r="E579" s="435"/>
      <c r="F579" s="372">
        <f>F575+F578</f>
        <v>24903</v>
      </c>
      <c r="G579" s="372">
        <f>G575+G578</f>
        <v>14248.4</v>
      </c>
      <c r="H579" s="264">
        <f>G579/F579</f>
        <v>0.5721559651447616</v>
      </c>
    </row>
    <row r="580" spans="1:8" s="16" customFormat="1" ht="24" customHeight="1">
      <c r="A580" s="265" t="s">
        <v>164</v>
      </c>
      <c r="B580" s="437"/>
      <c r="C580" s="480"/>
      <c r="D580" s="145" t="s">
        <v>165</v>
      </c>
      <c r="E580" s="375"/>
      <c r="F580" s="365"/>
      <c r="G580" s="365"/>
      <c r="H580" s="252"/>
    </row>
    <row r="581" spans="1:8" s="16" customFormat="1" ht="19.5" customHeight="1">
      <c r="A581" s="71"/>
      <c r="B581" s="359" t="s">
        <v>166</v>
      </c>
      <c r="C581" s="397"/>
      <c r="D581" s="146" t="s">
        <v>167</v>
      </c>
      <c r="E581" s="364"/>
      <c r="F581" s="365"/>
      <c r="G581" s="365"/>
      <c r="H581" s="252"/>
    </row>
    <row r="582" spans="1:8" s="16" customFormat="1" ht="27" customHeight="1">
      <c r="A582" s="75"/>
      <c r="B582" s="116"/>
      <c r="C582" s="131" t="s">
        <v>288</v>
      </c>
      <c r="D582" s="124" t="s">
        <v>209</v>
      </c>
      <c r="E582" s="212" t="s">
        <v>241</v>
      </c>
      <c r="F582" s="393">
        <v>800</v>
      </c>
      <c r="G582" s="393">
        <v>239.82</v>
      </c>
      <c r="H582" s="252">
        <f aca="true" t="shared" si="23" ref="H582:H600">G582/F582</f>
        <v>0.299775</v>
      </c>
    </row>
    <row r="583" spans="1:8" s="16" customFormat="1" ht="16.5" customHeight="1">
      <c r="A583" s="75"/>
      <c r="B583" s="96"/>
      <c r="C583" s="290" t="s">
        <v>211</v>
      </c>
      <c r="D583" s="107" t="s">
        <v>212</v>
      </c>
      <c r="E583" s="381" t="s">
        <v>17</v>
      </c>
      <c r="F583" s="363">
        <v>200550</v>
      </c>
      <c r="G583" s="363">
        <v>85606.14</v>
      </c>
      <c r="H583" s="252">
        <f t="shared" si="23"/>
        <v>0.4268568436798803</v>
      </c>
    </row>
    <row r="584" spans="1:8" s="16" customFormat="1" ht="16.5" customHeight="1">
      <c r="A584" s="75"/>
      <c r="B584" s="96"/>
      <c r="C584" s="131" t="s">
        <v>213</v>
      </c>
      <c r="D584" s="123" t="s">
        <v>214</v>
      </c>
      <c r="E584" s="364" t="s">
        <v>17</v>
      </c>
      <c r="F584" s="365">
        <v>15276</v>
      </c>
      <c r="G584" s="365">
        <v>13516.93</v>
      </c>
      <c r="H584" s="252">
        <f t="shared" si="23"/>
        <v>0.8848474731605133</v>
      </c>
    </row>
    <row r="585" spans="1:8" s="16" customFormat="1" ht="16.5" customHeight="1">
      <c r="A585" s="75"/>
      <c r="B585" s="96"/>
      <c r="C585" s="156" t="s">
        <v>215</v>
      </c>
      <c r="D585" s="124" t="s">
        <v>216</v>
      </c>
      <c r="E585" s="212" t="s">
        <v>17</v>
      </c>
      <c r="F585" s="393">
        <v>33175</v>
      </c>
      <c r="G585" s="393">
        <v>15645.37</v>
      </c>
      <c r="H585" s="252">
        <f t="shared" si="23"/>
        <v>0.47160120572720426</v>
      </c>
    </row>
    <row r="586" spans="1:8" s="16" customFormat="1" ht="16.5" customHeight="1">
      <c r="A586" s="75"/>
      <c r="B586" s="96"/>
      <c r="C586" s="290" t="s">
        <v>217</v>
      </c>
      <c r="D586" s="107" t="s">
        <v>218</v>
      </c>
      <c r="E586" s="381" t="s">
        <v>17</v>
      </c>
      <c r="F586" s="363">
        <v>5520</v>
      </c>
      <c r="G586" s="363">
        <v>2371.96</v>
      </c>
      <c r="H586" s="252">
        <f t="shared" si="23"/>
        <v>0.42970289855072463</v>
      </c>
    </row>
    <row r="587" spans="1:8" s="16" customFormat="1" ht="16.5" customHeight="1">
      <c r="A587" s="75"/>
      <c r="B587" s="96"/>
      <c r="C587" s="290">
        <v>4170</v>
      </c>
      <c r="D587" s="107" t="s">
        <v>220</v>
      </c>
      <c r="E587" s="381" t="s">
        <v>241</v>
      </c>
      <c r="F587" s="363">
        <v>2000</v>
      </c>
      <c r="G587" s="363">
        <v>0</v>
      </c>
      <c r="H587" s="252">
        <f t="shared" si="23"/>
        <v>0</v>
      </c>
    </row>
    <row r="588" spans="1:8" s="16" customFormat="1" ht="16.5" customHeight="1">
      <c r="A588" s="75"/>
      <c r="B588" s="96"/>
      <c r="C588" s="290" t="s">
        <v>221</v>
      </c>
      <c r="D588" s="107" t="s">
        <v>222</v>
      </c>
      <c r="E588" s="381" t="s">
        <v>210</v>
      </c>
      <c r="F588" s="363">
        <v>10000</v>
      </c>
      <c r="G588" s="363">
        <v>2272.01</v>
      </c>
      <c r="H588" s="252">
        <f t="shared" si="23"/>
        <v>0.22720100000000001</v>
      </c>
    </row>
    <row r="589" spans="1:8" s="16" customFormat="1" ht="16.5" customHeight="1">
      <c r="A589" s="75"/>
      <c r="B589" s="96"/>
      <c r="C589" s="292" t="s">
        <v>223</v>
      </c>
      <c r="D589" s="123" t="s">
        <v>224</v>
      </c>
      <c r="E589" s="364" t="s">
        <v>241</v>
      </c>
      <c r="F589" s="365">
        <v>35000</v>
      </c>
      <c r="G589" s="365">
        <v>18029.72</v>
      </c>
      <c r="H589" s="252">
        <f t="shared" si="23"/>
        <v>0.5151348571428572</v>
      </c>
    </row>
    <row r="590" spans="1:8" s="16" customFormat="1" ht="16.5" customHeight="1">
      <c r="A590" s="75"/>
      <c r="B590" s="96"/>
      <c r="C590" s="131" t="s">
        <v>225</v>
      </c>
      <c r="D590" s="124" t="s">
        <v>226</v>
      </c>
      <c r="E590" s="364" t="s">
        <v>210</v>
      </c>
      <c r="F590" s="393">
        <v>2300</v>
      </c>
      <c r="G590" s="393">
        <v>0</v>
      </c>
      <c r="H590" s="252">
        <f t="shared" si="23"/>
        <v>0</v>
      </c>
    </row>
    <row r="591" spans="1:8" s="16" customFormat="1" ht="16.5" customHeight="1">
      <c r="A591" s="75"/>
      <c r="B591" s="96"/>
      <c r="C591" s="290" t="s">
        <v>228</v>
      </c>
      <c r="D591" s="107" t="s">
        <v>229</v>
      </c>
      <c r="E591" s="364" t="s">
        <v>210</v>
      </c>
      <c r="F591" s="363">
        <v>500</v>
      </c>
      <c r="G591" s="363">
        <v>56.5</v>
      </c>
      <c r="H591" s="252">
        <f t="shared" si="23"/>
        <v>0.113</v>
      </c>
    </row>
    <row r="592" spans="1:8" s="16" customFormat="1" ht="16.5" customHeight="1">
      <c r="A592" s="75"/>
      <c r="B592" s="96"/>
      <c r="C592" s="131" t="s">
        <v>205</v>
      </c>
      <c r="D592" s="123" t="s">
        <v>206</v>
      </c>
      <c r="E592" s="364" t="s">
        <v>210</v>
      </c>
      <c r="F592" s="365">
        <v>36680</v>
      </c>
      <c r="G592" s="365">
        <v>18332.14</v>
      </c>
      <c r="H592" s="252">
        <f t="shared" si="23"/>
        <v>0.4997857142857143</v>
      </c>
    </row>
    <row r="593" spans="1:8" s="16" customFormat="1" ht="39" customHeight="1">
      <c r="A593" s="75"/>
      <c r="B593" s="96"/>
      <c r="C593" s="290" t="s">
        <v>232</v>
      </c>
      <c r="D593" s="123" t="s">
        <v>233</v>
      </c>
      <c r="E593" s="364" t="s">
        <v>241</v>
      </c>
      <c r="F593" s="365">
        <v>1500</v>
      </c>
      <c r="G593" s="365">
        <v>634.66</v>
      </c>
      <c r="H593" s="252">
        <f t="shared" si="23"/>
        <v>0.42310666666666663</v>
      </c>
    </row>
    <row r="594" spans="1:8" s="16" customFormat="1" ht="39" customHeight="1">
      <c r="A594" s="75"/>
      <c r="B594" s="96"/>
      <c r="C594" s="292" t="s">
        <v>234</v>
      </c>
      <c r="D594" s="123" t="s">
        <v>235</v>
      </c>
      <c r="E594" s="364" t="s">
        <v>210</v>
      </c>
      <c r="F594" s="365">
        <v>1000</v>
      </c>
      <c r="G594" s="365">
        <v>283.91</v>
      </c>
      <c r="H594" s="252">
        <f t="shared" si="23"/>
        <v>0.28391000000000005</v>
      </c>
    </row>
    <row r="595" spans="1:8" s="16" customFormat="1" ht="17.25" customHeight="1">
      <c r="A595" s="75"/>
      <c r="B595" s="96"/>
      <c r="C595" s="292" t="s">
        <v>236</v>
      </c>
      <c r="D595" s="123" t="s">
        <v>237</v>
      </c>
      <c r="E595" s="364" t="s">
        <v>210</v>
      </c>
      <c r="F595" s="365">
        <v>3200</v>
      </c>
      <c r="G595" s="365">
        <v>1308.9</v>
      </c>
      <c r="H595" s="252">
        <f t="shared" si="23"/>
        <v>0.40903125</v>
      </c>
    </row>
    <row r="596" spans="1:8" s="16" customFormat="1" ht="25.5" customHeight="1">
      <c r="A596" s="75"/>
      <c r="B596" s="96"/>
      <c r="C596" s="292" t="s">
        <v>238</v>
      </c>
      <c r="D596" s="123" t="s">
        <v>239</v>
      </c>
      <c r="E596" s="364" t="s">
        <v>17</v>
      </c>
      <c r="F596" s="365">
        <v>4900</v>
      </c>
      <c r="G596" s="365">
        <v>3793.62</v>
      </c>
      <c r="H596" s="252">
        <f t="shared" si="23"/>
        <v>0.7742081632653061</v>
      </c>
    </row>
    <row r="597" spans="1:8" s="16" customFormat="1" ht="30.75" customHeight="1">
      <c r="A597" s="75"/>
      <c r="B597" s="96"/>
      <c r="C597" s="156">
        <v>4740</v>
      </c>
      <c r="D597" s="123" t="s">
        <v>276</v>
      </c>
      <c r="E597" s="364" t="s">
        <v>210</v>
      </c>
      <c r="F597" s="365">
        <v>500</v>
      </c>
      <c r="G597" s="365">
        <v>0</v>
      </c>
      <c r="H597" s="252">
        <f t="shared" si="23"/>
        <v>0</v>
      </c>
    </row>
    <row r="598" spans="1:8" s="16" customFormat="1" ht="27.75" customHeight="1">
      <c r="A598" s="75"/>
      <c r="B598" s="96"/>
      <c r="C598" s="156">
        <v>4750</v>
      </c>
      <c r="D598" s="123" t="s">
        <v>250</v>
      </c>
      <c r="E598" s="364" t="s">
        <v>241</v>
      </c>
      <c r="F598" s="365">
        <v>1000</v>
      </c>
      <c r="G598" s="365">
        <v>485</v>
      </c>
      <c r="H598" s="252">
        <f t="shared" si="23"/>
        <v>0.485</v>
      </c>
    </row>
    <row r="599" spans="1:8" s="16" customFormat="1" ht="25.5" customHeight="1">
      <c r="A599" s="75"/>
      <c r="B599" s="96"/>
      <c r="C599" s="156">
        <v>6060</v>
      </c>
      <c r="D599" s="123" t="s">
        <v>281</v>
      </c>
      <c r="E599" s="364" t="s">
        <v>195</v>
      </c>
      <c r="F599" s="365">
        <v>15000</v>
      </c>
      <c r="G599" s="365">
        <v>0</v>
      </c>
      <c r="H599" s="252">
        <f t="shared" si="23"/>
        <v>0</v>
      </c>
    </row>
    <row r="600" spans="1:8" s="16" customFormat="1" ht="19.5" customHeight="1">
      <c r="A600" s="81"/>
      <c r="B600" s="99"/>
      <c r="C600" s="315"/>
      <c r="D600" s="303"/>
      <c r="E600" s="378"/>
      <c r="F600" s="379">
        <f>SUM(F582:F599)</f>
        <v>368901</v>
      </c>
      <c r="G600" s="379">
        <f>SUM(G582:G599)</f>
        <v>162576.68000000002</v>
      </c>
      <c r="H600" s="257">
        <f t="shared" si="23"/>
        <v>0.44070544671876744</v>
      </c>
    </row>
    <row r="601" spans="1:8" s="16" customFormat="1" ht="19.5" customHeight="1">
      <c r="A601" s="71"/>
      <c r="B601" s="111" t="s">
        <v>169</v>
      </c>
      <c r="C601" s="369"/>
      <c r="D601" s="129" t="s">
        <v>170</v>
      </c>
      <c r="E601" s="381"/>
      <c r="F601" s="363"/>
      <c r="G601" s="363"/>
      <c r="H601" s="252"/>
    </row>
    <row r="602" spans="1:8" s="16" customFormat="1" ht="18" customHeight="1">
      <c r="A602" s="75"/>
      <c r="B602" s="430"/>
      <c r="C602" s="481">
        <v>4300</v>
      </c>
      <c r="D602" s="320" t="s">
        <v>206</v>
      </c>
      <c r="E602" s="364" t="s">
        <v>17</v>
      </c>
      <c r="F602" s="365">
        <v>19600</v>
      </c>
      <c r="G602" s="365">
        <v>19142.26</v>
      </c>
      <c r="H602" s="252">
        <f>G602/F602</f>
        <v>0.9766459183673468</v>
      </c>
    </row>
    <row r="603" spans="1:8" s="16" customFormat="1" ht="19.5" customHeight="1">
      <c r="A603" s="75"/>
      <c r="B603" s="188"/>
      <c r="C603" s="158"/>
      <c r="D603" s="145"/>
      <c r="E603" s="367"/>
      <c r="F603" s="368">
        <f>SUM(F602:F602)</f>
        <v>19600</v>
      </c>
      <c r="G603" s="368">
        <f>SUM(G602:G602)</f>
        <v>19142.26</v>
      </c>
      <c r="H603" s="257">
        <f>G603/F603</f>
        <v>0.9766459183673468</v>
      </c>
    </row>
    <row r="604" spans="1:8" s="16" customFormat="1" ht="19.5" customHeight="1">
      <c r="A604" s="75"/>
      <c r="B604" s="72" t="s">
        <v>397</v>
      </c>
      <c r="C604" s="309"/>
      <c r="D604" s="146" t="s">
        <v>398</v>
      </c>
      <c r="E604" s="364"/>
      <c r="F604" s="365"/>
      <c r="G604" s="365"/>
      <c r="H604" s="252"/>
    </row>
    <row r="605" spans="1:8" s="16" customFormat="1" ht="16.5" customHeight="1">
      <c r="A605" s="75"/>
      <c r="B605" s="116"/>
      <c r="C605" s="292" t="s">
        <v>223</v>
      </c>
      <c r="D605" s="123" t="s">
        <v>224</v>
      </c>
      <c r="E605" s="364" t="s">
        <v>17</v>
      </c>
      <c r="F605" s="365">
        <v>300750</v>
      </c>
      <c r="G605" s="365">
        <v>223187.99</v>
      </c>
      <c r="H605" s="252">
        <f>G605/F605</f>
        <v>0.7421047049044056</v>
      </c>
    </row>
    <row r="606" spans="1:8" s="16" customFormat="1" ht="17.25" customHeight="1">
      <c r="A606" s="75"/>
      <c r="B606" s="96"/>
      <c r="C606" s="131" t="s">
        <v>225</v>
      </c>
      <c r="D606" s="124" t="s">
        <v>226</v>
      </c>
      <c r="E606" s="212" t="s">
        <v>241</v>
      </c>
      <c r="F606" s="393">
        <v>75000</v>
      </c>
      <c r="G606" s="393">
        <v>33915.7</v>
      </c>
      <c r="H606" s="252">
        <f>G606/F606</f>
        <v>0.4522093333333333</v>
      </c>
    </row>
    <row r="607" spans="1:8" s="16" customFormat="1" ht="19.5" customHeight="1">
      <c r="A607" s="75"/>
      <c r="B607" s="99"/>
      <c r="C607" s="215"/>
      <c r="D607" s="127"/>
      <c r="E607" s="378"/>
      <c r="F607" s="379">
        <f>SUM(F605:F606)</f>
        <v>375750</v>
      </c>
      <c r="G607" s="379">
        <f>SUM(G605:G606)</f>
        <v>257103.69</v>
      </c>
      <c r="H607" s="257">
        <f>G607/F607</f>
        <v>0.6842413572854291</v>
      </c>
    </row>
    <row r="608" spans="1:8" s="16" customFormat="1" ht="20.25" customHeight="1">
      <c r="A608" s="75"/>
      <c r="B608" s="114" t="s">
        <v>399</v>
      </c>
      <c r="C608" s="119"/>
      <c r="D608" s="482" t="s">
        <v>14</v>
      </c>
      <c r="E608" s="483"/>
      <c r="F608" s="363"/>
      <c r="G608" s="363"/>
      <c r="H608" s="252"/>
    </row>
    <row r="609" spans="1:8" s="16" customFormat="1" ht="20.25" customHeight="1">
      <c r="A609" s="55"/>
      <c r="B609" s="343"/>
      <c r="C609" s="398">
        <v>3030</v>
      </c>
      <c r="D609" s="484" t="s">
        <v>400</v>
      </c>
      <c r="E609" s="485" t="s">
        <v>241</v>
      </c>
      <c r="F609" s="390">
        <v>35000</v>
      </c>
      <c r="G609" s="390">
        <v>0</v>
      </c>
      <c r="H609" s="252">
        <f aca="true" t="shared" si="24" ref="H609:H617">G609/F609</f>
        <v>0</v>
      </c>
    </row>
    <row r="610" spans="1:8" s="60" customFormat="1" ht="20.25" customHeight="1">
      <c r="A610" s="55"/>
      <c r="B610" s="75"/>
      <c r="C610" s="292">
        <v>4170</v>
      </c>
      <c r="D610" s="486" t="s">
        <v>220</v>
      </c>
      <c r="E610" s="34" t="s">
        <v>241</v>
      </c>
      <c r="F610" s="365">
        <v>7500</v>
      </c>
      <c r="G610" s="365">
        <v>927</v>
      </c>
      <c r="H610" s="252">
        <f t="shared" si="24"/>
        <v>0.1236</v>
      </c>
    </row>
    <row r="611" spans="1:8" s="16" customFormat="1" ht="20.25" customHeight="1">
      <c r="A611" s="55"/>
      <c r="B611" s="75"/>
      <c r="C611" s="290" t="s">
        <v>223</v>
      </c>
      <c r="D611" s="487" t="s">
        <v>224</v>
      </c>
      <c r="E611" s="488" t="s">
        <v>298</v>
      </c>
      <c r="F611" s="363">
        <v>1600</v>
      </c>
      <c r="G611" s="363">
        <v>80.06</v>
      </c>
      <c r="H611" s="252">
        <f t="shared" si="24"/>
        <v>0.0500375</v>
      </c>
    </row>
    <row r="612" spans="1:8" s="16" customFormat="1" ht="20.25" customHeight="1">
      <c r="A612" s="55"/>
      <c r="B612" s="75"/>
      <c r="C612" s="292" t="s">
        <v>225</v>
      </c>
      <c r="D612" s="486" t="s">
        <v>226</v>
      </c>
      <c r="E612" s="34" t="s">
        <v>210</v>
      </c>
      <c r="F612" s="365">
        <v>1000</v>
      </c>
      <c r="G612" s="365">
        <v>0</v>
      </c>
      <c r="H612" s="252">
        <f t="shared" si="24"/>
        <v>0</v>
      </c>
    </row>
    <row r="613" spans="1:8" s="16" customFormat="1" ht="20.25" customHeight="1">
      <c r="A613" s="55"/>
      <c r="B613" s="75"/>
      <c r="C613" s="292" t="s">
        <v>205</v>
      </c>
      <c r="D613" s="486" t="s">
        <v>206</v>
      </c>
      <c r="E613" s="34" t="s">
        <v>210</v>
      </c>
      <c r="F613" s="365">
        <v>102095.03</v>
      </c>
      <c r="G613" s="365">
        <v>22175.8</v>
      </c>
      <c r="H613" s="252">
        <f t="shared" si="24"/>
        <v>0.21720743899090875</v>
      </c>
    </row>
    <row r="614" spans="1:8" s="16" customFormat="1" ht="20.25" customHeight="1">
      <c r="A614" s="55"/>
      <c r="B614" s="75"/>
      <c r="C614" s="292" t="s">
        <v>207</v>
      </c>
      <c r="D614" s="486" t="s">
        <v>208</v>
      </c>
      <c r="E614" s="34" t="s">
        <v>210</v>
      </c>
      <c r="F614" s="365">
        <v>8000</v>
      </c>
      <c r="G614" s="365">
        <v>2544</v>
      </c>
      <c r="H614" s="252">
        <f t="shared" si="24"/>
        <v>0.318</v>
      </c>
    </row>
    <row r="615" spans="1:8" s="16" customFormat="1" ht="25.5" customHeight="1">
      <c r="A615" s="55"/>
      <c r="B615" s="75"/>
      <c r="C615" s="382" t="s">
        <v>198</v>
      </c>
      <c r="D615" s="486" t="s">
        <v>199</v>
      </c>
      <c r="E615" s="34" t="s">
        <v>401</v>
      </c>
      <c r="F615" s="365">
        <v>4929626</v>
      </c>
      <c r="G615" s="365">
        <v>1177054.23</v>
      </c>
      <c r="H615" s="252">
        <f t="shared" si="24"/>
        <v>0.23877150720967472</v>
      </c>
    </row>
    <row r="616" spans="1:8" s="16" customFormat="1" ht="19.5" customHeight="1">
      <c r="A616" s="55"/>
      <c r="B616" s="75"/>
      <c r="C616" s="158"/>
      <c r="D616" s="489"/>
      <c r="E616" s="490"/>
      <c r="F616" s="368">
        <f>SUM(F609:F615)</f>
        <v>5084821.03</v>
      </c>
      <c r="G616" s="368">
        <f>SUM(G608:G615)</f>
        <v>1202781.09</v>
      </c>
      <c r="H616" s="257">
        <f t="shared" si="24"/>
        <v>0.23654344624986734</v>
      </c>
    </row>
    <row r="617" spans="1:8" s="444" customFormat="1" ht="19.5" customHeight="1">
      <c r="A617" s="491"/>
      <c r="B617" s="445"/>
      <c r="C617" s="409"/>
      <c r="D617" s="492"/>
      <c r="E617" s="493"/>
      <c r="F617" s="411">
        <f>F600+F603+F607+F616</f>
        <v>5849072.03</v>
      </c>
      <c r="G617" s="411">
        <f>G600+G603+G607+G616</f>
        <v>1641603.7200000002</v>
      </c>
      <c r="H617" s="264">
        <f t="shared" si="24"/>
        <v>0.28066054095080106</v>
      </c>
    </row>
    <row r="618" spans="1:8" s="16" customFormat="1" ht="20.25" customHeight="1">
      <c r="A618" s="45" t="s">
        <v>402</v>
      </c>
      <c r="B618" s="207"/>
      <c r="C618" s="307"/>
      <c r="D618" s="494" t="s">
        <v>403</v>
      </c>
      <c r="E618" s="495"/>
      <c r="F618" s="276"/>
      <c r="G618" s="363"/>
      <c r="H618" s="252"/>
    </row>
    <row r="619" spans="1:8" s="16" customFormat="1" ht="20.25" customHeight="1">
      <c r="A619" s="71"/>
      <c r="B619" s="150" t="s">
        <v>404</v>
      </c>
      <c r="C619" s="309"/>
      <c r="D619" s="496" t="s">
        <v>405</v>
      </c>
      <c r="E619" s="497"/>
      <c r="F619" s="248"/>
      <c r="G619" s="365"/>
      <c r="H619" s="252"/>
    </row>
    <row r="620" spans="1:8" s="16" customFormat="1" ht="27.75" customHeight="1">
      <c r="A620" s="75"/>
      <c r="B620" s="101"/>
      <c r="C620" s="370" t="s">
        <v>406</v>
      </c>
      <c r="D620" s="486" t="s">
        <v>407</v>
      </c>
      <c r="E620" s="497" t="s">
        <v>17</v>
      </c>
      <c r="F620" s="248">
        <v>770555</v>
      </c>
      <c r="G620" s="365">
        <v>433877.49</v>
      </c>
      <c r="H620" s="252">
        <f>G620/F620</f>
        <v>0.5630714095684279</v>
      </c>
    </row>
    <row r="621" spans="1:8" s="16" customFormat="1" ht="25.5" customHeight="1">
      <c r="A621" s="75"/>
      <c r="B621" s="188"/>
      <c r="C621" s="173">
        <v>6050</v>
      </c>
      <c r="D621" s="486" t="s">
        <v>199</v>
      </c>
      <c r="E621" s="497" t="s">
        <v>195</v>
      </c>
      <c r="F621" s="248">
        <v>302500</v>
      </c>
      <c r="G621" s="365">
        <v>2080</v>
      </c>
      <c r="H621" s="252">
        <f>G621/F621</f>
        <v>0.00687603305785124</v>
      </c>
    </row>
    <row r="622" spans="1:8" s="16" customFormat="1" ht="27.75" customHeight="1">
      <c r="A622" s="75"/>
      <c r="B622" s="188"/>
      <c r="C622" s="173">
        <v>6060</v>
      </c>
      <c r="D622" s="486" t="s">
        <v>281</v>
      </c>
      <c r="E622" s="497" t="s">
        <v>195</v>
      </c>
      <c r="F622" s="248">
        <v>215000</v>
      </c>
      <c r="G622" s="365">
        <v>0</v>
      </c>
      <c r="H622" s="252">
        <f>G622/F622</f>
        <v>0</v>
      </c>
    </row>
    <row r="623" spans="1:8" s="16" customFormat="1" ht="19.5" customHeight="1">
      <c r="A623" s="75"/>
      <c r="B623" s="427"/>
      <c r="C623" s="158"/>
      <c r="D623" s="498"/>
      <c r="E623" s="499"/>
      <c r="F623" s="313">
        <f>SUM(F620:F622)</f>
        <v>1288055</v>
      </c>
      <c r="G623" s="379">
        <f>SUM(G620:G622)</f>
        <v>435957.49</v>
      </c>
      <c r="H623" s="257">
        <f>G623/F623</f>
        <v>0.33846185915974086</v>
      </c>
    </row>
    <row r="624" spans="1:8" s="16" customFormat="1" ht="19.5" customHeight="1">
      <c r="A624" s="75"/>
      <c r="B624" s="119">
        <v>92116</v>
      </c>
      <c r="C624" s="158"/>
      <c r="D624" s="500" t="s">
        <v>408</v>
      </c>
      <c r="E624" s="495"/>
      <c r="F624" s="242"/>
      <c r="G624" s="501"/>
      <c r="H624" s="259"/>
    </row>
    <row r="625" spans="1:8" s="16" customFormat="1" ht="25.5" customHeight="1">
      <c r="A625" s="75"/>
      <c r="B625" s="188"/>
      <c r="C625" s="325">
        <v>2480</v>
      </c>
      <c r="D625" s="486" t="s">
        <v>407</v>
      </c>
      <c r="E625" s="502" t="s">
        <v>17</v>
      </c>
      <c r="F625" s="346">
        <v>169916</v>
      </c>
      <c r="G625" s="418">
        <v>84959</v>
      </c>
      <c r="H625" s="321">
        <f>G625/F625</f>
        <v>0.5000058852609525</v>
      </c>
    </row>
    <row r="626" spans="1:8" s="16" customFormat="1" ht="17.25" customHeight="1">
      <c r="A626" s="81"/>
      <c r="B626" s="427"/>
      <c r="C626" s="329"/>
      <c r="D626" s="503"/>
      <c r="E626" s="504"/>
      <c r="F626" s="505">
        <f>SUM(F625)</f>
        <v>169916</v>
      </c>
      <c r="G626" s="451">
        <f>SUM(G625)</f>
        <v>84959</v>
      </c>
      <c r="H626" s="351">
        <f>G626/F626</f>
        <v>0.5000058852609525</v>
      </c>
    </row>
    <row r="627" spans="1:8" s="16" customFormat="1" ht="19.5" customHeight="1">
      <c r="A627" s="71"/>
      <c r="B627" s="111" t="s">
        <v>409</v>
      </c>
      <c r="C627" s="369"/>
      <c r="D627" s="482" t="s">
        <v>14</v>
      </c>
      <c r="E627" s="483"/>
      <c r="F627" s="291"/>
      <c r="G627" s="276"/>
      <c r="H627" s="252"/>
    </row>
    <row r="628" spans="1:8" s="16" customFormat="1" ht="20.25" customHeight="1">
      <c r="A628" s="75"/>
      <c r="B628" s="430"/>
      <c r="C628" s="470">
        <v>4170</v>
      </c>
      <c r="D628" s="506" t="s">
        <v>220</v>
      </c>
      <c r="E628" s="34" t="s">
        <v>210</v>
      </c>
      <c r="F628" s="293">
        <v>1500</v>
      </c>
      <c r="G628" s="248">
        <v>1000</v>
      </c>
      <c r="H628" s="252">
        <f>G628/F628</f>
        <v>0.6666666666666666</v>
      </c>
    </row>
    <row r="629" spans="1:8" s="16" customFormat="1" ht="20.25" customHeight="1">
      <c r="A629" s="75"/>
      <c r="B629" s="101"/>
      <c r="C629" s="370" t="s">
        <v>221</v>
      </c>
      <c r="D629" s="486" t="s">
        <v>222</v>
      </c>
      <c r="E629" s="34" t="s">
        <v>210</v>
      </c>
      <c r="F629" s="293">
        <v>3457.77</v>
      </c>
      <c r="G629" s="248">
        <v>942.61</v>
      </c>
      <c r="H629" s="252">
        <f>G629/F629</f>
        <v>0.2726063329833968</v>
      </c>
    </row>
    <row r="630" spans="1:8" s="16" customFormat="1" ht="20.25" customHeight="1">
      <c r="A630" s="75"/>
      <c r="B630" s="188"/>
      <c r="C630" s="173">
        <v>4300</v>
      </c>
      <c r="D630" s="486" t="s">
        <v>206</v>
      </c>
      <c r="E630" s="34" t="s">
        <v>210</v>
      </c>
      <c r="F630" s="293">
        <v>1000</v>
      </c>
      <c r="G630" s="248">
        <v>494.1</v>
      </c>
      <c r="H630" s="252">
        <f>G630/F630</f>
        <v>0.49410000000000004</v>
      </c>
    </row>
    <row r="631" spans="1:8" s="16" customFormat="1" ht="19.5" customHeight="1">
      <c r="A631" s="75"/>
      <c r="B631" s="188"/>
      <c r="C631" s="85"/>
      <c r="D631" s="496"/>
      <c r="E631" s="507"/>
      <c r="F631" s="316">
        <f>SUM(F628:F630)</f>
        <v>5957.77</v>
      </c>
      <c r="G631" s="256">
        <f>SUM(G628:G630)</f>
        <v>2436.71</v>
      </c>
      <c r="H631" s="257">
        <f>G631/F631</f>
        <v>0.40899699048469473</v>
      </c>
    </row>
    <row r="632" spans="1:8" s="444" customFormat="1" ht="19.5" customHeight="1">
      <c r="A632" s="445"/>
      <c r="B632" s="508"/>
      <c r="C632" s="432"/>
      <c r="D632" s="492"/>
      <c r="E632" s="493"/>
      <c r="F632" s="306">
        <f>F623+F631+F626</f>
        <v>1463928.77</v>
      </c>
      <c r="G632" s="305">
        <f>G623+G631+G626</f>
        <v>523353.2</v>
      </c>
      <c r="H632" s="264">
        <f>G632/F632</f>
        <v>0.3574990878825341</v>
      </c>
    </row>
    <row r="633" spans="1:8" s="444" customFormat="1" ht="42.75" customHeight="1">
      <c r="A633" s="335">
        <v>925</v>
      </c>
      <c r="B633" s="432"/>
      <c r="C633" s="432"/>
      <c r="D633" s="336" t="s">
        <v>410</v>
      </c>
      <c r="E633" s="509"/>
      <c r="F633" s="510"/>
      <c r="G633" s="511"/>
      <c r="H633" s="339"/>
    </row>
    <row r="634" spans="1:8" s="444" customFormat="1" ht="19.5" customHeight="1">
      <c r="A634" s="512"/>
      <c r="B634" s="329">
        <v>92503</v>
      </c>
      <c r="C634" s="329"/>
      <c r="D634" s="513" t="s">
        <v>177</v>
      </c>
      <c r="E634" s="514"/>
      <c r="F634" s="515"/>
      <c r="G634" s="515"/>
      <c r="H634" s="321"/>
    </row>
    <row r="635" spans="1:8" s="444" customFormat="1" ht="21.75" customHeight="1">
      <c r="A635" s="512"/>
      <c r="B635" s="516"/>
      <c r="C635" s="415">
        <v>4300</v>
      </c>
      <c r="D635" s="517" t="s">
        <v>206</v>
      </c>
      <c r="E635" s="514" t="s">
        <v>195</v>
      </c>
      <c r="F635" s="515">
        <v>4000</v>
      </c>
      <c r="G635" s="515">
        <v>0</v>
      </c>
      <c r="H635" s="321">
        <f>G635/F635</f>
        <v>0</v>
      </c>
    </row>
    <row r="636" spans="1:8" s="444" customFormat="1" ht="19.5" customHeight="1">
      <c r="A636" s="512"/>
      <c r="B636" s="518"/>
      <c r="C636" s="432"/>
      <c r="D636" s="519"/>
      <c r="E636" s="520"/>
      <c r="F636" s="521">
        <f>SUM(F635)</f>
        <v>4000</v>
      </c>
      <c r="G636" s="521">
        <f>SUM(G635)</f>
        <v>0</v>
      </c>
      <c r="H636" s="264">
        <f>G636/F636</f>
        <v>0</v>
      </c>
    </row>
    <row r="637" spans="1:8" s="444" customFormat="1" ht="19.5" customHeight="1">
      <c r="A637" s="512"/>
      <c r="B637" s="445"/>
      <c r="C637" s="433"/>
      <c r="D637" s="522"/>
      <c r="E637" s="523"/>
      <c r="F637" s="524">
        <f>SUM(F636)</f>
        <v>4000</v>
      </c>
      <c r="G637" s="524">
        <f>SUM(G636)</f>
        <v>0</v>
      </c>
      <c r="H637" s="467">
        <f>G637/F637</f>
        <v>0</v>
      </c>
    </row>
    <row r="638" spans="1:8" s="16" customFormat="1" ht="20.25" customHeight="1">
      <c r="A638" s="45" t="s">
        <v>411</v>
      </c>
      <c r="B638" s="18"/>
      <c r="C638" s="357"/>
      <c r="D638" s="494" t="s">
        <v>178</v>
      </c>
      <c r="E638" s="525"/>
      <c r="F638" s="363"/>
      <c r="G638" s="363"/>
      <c r="H638" s="252"/>
    </row>
    <row r="639" spans="1:8" s="16" customFormat="1" ht="19.5" customHeight="1">
      <c r="A639" s="71"/>
      <c r="B639" s="100" t="s">
        <v>412</v>
      </c>
      <c r="C639" s="151"/>
      <c r="D639" s="496" t="s">
        <v>179</v>
      </c>
      <c r="E639" s="34"/>
      <c r="F639" s="365"/>
      <c r="G639" s="365"/>
      <c r="H639" s="252"/>
    </row>
    <row r="640" spans="1:8" s="16" customFormat="1" ht="27" customHeight="1">
      <c r="A640" s="75"/>
      <c r="B640" s="101"/>
      <c r="C640" s="152" t="s">
        <v>198</v>
      </c>
      <c r="D640" s="486" t="s">
        <v>199</v>
      </c>
      <c r="E640" s="34" t="s">
        <v>401</v>
      </c>
      <c r="F640" s="365">
        <v>2038216</v>
      </c>
      <c r="G640" s="365">
        <v>703305.07</v>
      </c>
      <c r="H640" s="252">
        <f>G640/F640</f>
        <v>0.3450591448600148</v>
      </c>
    </row>
    <row r="641" spans="1:8" s="16" customFormat="1" ht="19.5" customHeight="1">
      <c r="A641" s="75"/>
      <c r="B641" s="427"/>
      <c r="C641" s="158"/>
      <c r="D641" s="498"/>
      <c r="E641" s="526"/>
      <c r="F641" s="379">
        <f>SUM(F640:F640)</f>
        <v>2038216</v>
      </c>
      <c r="G641" s="379">
        <f>SUM(G640:G640)</f>
        <v>703305.07</v>
      </c>
      <c r="H641" s="257">
        <f>G641/F641</f>
        <v>0.3450591448600148</v>
      </c>
    </row>
    <row r="642" spans="1:8" s="16" customFormat="1" ht="19.5" customHeight="1">
      <c r="A642" s="75"/>
      <c r="B642" s="128" t="s">
        <v>413</v>
      </c>
      <c r="C642" s="527"/>
      <c r="D642" s="528" t="s">
        <v>414</v>
      </c>
      <c r="E642" s="529"/>
      <c r="F642" s="530"/>
      <c r="G642" s="530"/>
      <c r="H642" s="280"/>
    </row>
    <row r="643" spans="1:8" s="16" customFormat="1" ht="40.5" customHeight="1">
      <c r="A643" s="75"/>
      <c r="B643" s="116"/>
      <c r="C643" s="156" t="s">
        <v>377</v>
      </c>
      <c r="D643" s="487" t="s">
        <v>303</v>
      </c>
      <c r="E643" s="483" t="s">
        <v>17</v>
      </c>
      <c r="F643" s="363">
        <v>30000</v>
      </c>
      <c r="G643" s="363">
        <v>15000</v>
      </c>
      <c r="H643" s="252">
        <f>G643/F643</f>
        <v>0.5</v>
      </c>
    </row>
    <row r="644" spans="1:8" s="16" customFormat="1" ht="19.5" customHeight="1">
      <c r="A644" s="75"/>
      <c r="B644" s="99"/>
      <c r="C644" s="315"/>
      <c r="D644" s="489"/>
      <c r="E644" s="490"/>
      <c r="F644" s="368">
        <f>SUM(F643)</f>
        <v>30000</v>
      </c>
      <c r="G644" s="368">
        <f>SUM(G643)</f>
        <v>15000</v>
      </c>
      <c r="H644" s="257">
        <f>G644/F644</f>
        <v>0.5</v>
      </c>
    </row>
    <row r="645" spans="1:8" s="16" customFormat="1" ht="19.5" customHeight="1">
      <c r="A645" s="75"/>
      <c r="B645" s="128" t="s">
        <v>415</v>
      </c>
      <c r="C645" s="527"/>
      <c r="D645" s="496" t="s">
        <v>14</v>
      </c>
      <c r="E645" s="34"/>
      <c r="F645" s="365"/>
      <c r="G645" s="365"/>
      <c r="H645" s="252"/>
    </row>
    <row r="646" spans="1:8" s="16" customFormat="1" ht="22.5" customHeight="1">
      <c r="A646" s="75"/>
      <c r="B646" s="405"/>
      <c r="C646" s="278">
        <v>3030</v>
      </c>
      <c r="D646" s="531" t="s">
        <v>306</v>
      </c>
      <c r="E646" s="488" t="s">
        <v>17</v>
      </c>
      <c r="F646" s="393">
        <v>11132.6</v>
      </c>
      <c r="G646" s="393">
        <v>7273.6</v>
      </c>
      <c r="H646" s="252">
        <f aca="true" t="shared" si="25" ref="H646:H666">G646/F646</f>
        <v>0.653360400984496</v>
      </c>
    </row>
    <row r="647" spans="1:8" s="16" customFormat="1" ht="27.75" customHeight="1">
      <c r="A647" s="75"/>
      <c r="B647" s="96"/>
      <c r="C647" s="156" t="s">
        <v>416</v>
      </c>
      <c r="D647" s="532" t="s">
        <v>417</v>
      </c>
      <c r="E647" s="533" t="s">
        <v>17</v>
      </c>
      <c r="F647" s="387">
        <v>55000</v>
      </c>
      <c r="G647" s="387">
        <v>47014</v>
      </c>
      <c r="H647" s="252">
        <f t="shared" si="25"/>
        <v>0.8548</v>
      </c>
    </row>
    <row r="648" spans="1:8" s="16" customFormat="1" ht="22.5" customHeight="1">
      <c r="A648" s="75"/>
      <c r="B648" s="96"/>
      <c r="C648" s="156">
        <v>4010</v>
      </c>
      <c r="D648" s="63" t="s">
        <v>212</v>
      </c>
      <c r="E648" s="182" t="s">
        <v>17</v>
      </c>
      <c r="F648" s="449">
        <v>68000</v>
      </c>
      <c r="G648" s="449">
        <v>24005.96</v>
      </c>
      <c r="H648" s="280">
        <f t="shared" si="25"/>
        <v>0.35302882352941173</v>
      </c>
    </row>
    <row r="649" spans="1:8" s="16" customFormat="1" ht="22.5" customHeight="1">
      <c r="A649" s="81"/>
      <c r="B649" s="99"/>
      <c r="C649" s="156">
        <v>4110</v>
      </c>
      <c r="D649" s="63" t="s">
        <v>216</v>
      </c>
      <c r="E649" s="182" t="s">
        <v>17</v>
      </c>
      <c r="F649" s="449">
        <v>12500</v>
      </c>
      <c r="G649" s="449">
        <v>4948.05</v>
      </c>
      <c r="H649" s="252">
        <f t="shared" si="25"/>
        <v>0.39584400000000003</v>
      </c>
    </row>
    <row r="650" spans="1:8" s="16" customFormat="1" ht="22.5" customHeight="1">
      <c r="A650" s="71"/>
      <c r="B650" s="116"/>
      <c r="C650" s="156">
        <v>4120</v>
      </c>
      <c r="D650" s="63" t="s">
        <v>218</v>
      </c>
      <c r="E650" s="182" t="s">
        <v>17</v>
      </c>
      <c r="F650" s="449">
        <v>2000</v>
      </c>
      <c r="G650" s="449">
        <v>721.32</v>
      </c>
      <c r="H650" s="280">
        <f t="shared" si="25"/>
        <v>0.36066000000000004</v>
      </c>
    </row>
    <row r="651" spans="1:8" s="16" customFormat="1" ht="22.5" customHeight="1">
      <c r="A651" s="75"/>
      <c r="B651" s="96"/>
      <c r="C651" s="156">
        <v>4170</v>
      </c>
      <c r="D651" s="63" t="s">
        <v>220</v>
      </c>
      <c r="E651" s="182" t="s">
        <v>17</v>
      </c>
      <c r="F651" s="449">
        <v>85822.37</v>
      </c>
      <c r="G651" s="449">
        <v>44429.68</v>
      </c>
      <c r="H651" s="280">
        <f t="shared" si="25"/>
        <v>0.5176934638369927</v>
      </c>
    </row>
    <row r="652" spans="1:8" s="16" customFormat="1" ht="22.5" customHeight="1">
      <c r="A652" s="75"/>
      <c r="B652" s="96"/>
      <c r="C652" s="156">
        <v>4210</v>
      </c>
      <c r="D652" s="63" t="s">
        <v>418</v>
      </c>
      <c r="E652" s="182" t="s">
        <v>241</v>
      </c>
      <c r="F652" s="449">
        <v>87720.2</v>
      </c>
      <c r="G652" s="449">
        <v>39351.69</v>
      </c>
      <c r="H652" s="280">
        <f t="shared" si="25"/>
        <v>0.44860465434415336</v>
      </c>
    </row>
    <row r="653" spans="1:8" s="16" customFormat="1" ht="22.5" customHeight="1">
      <c r="A653" s="75"/>
      <c r="B653" s="96"/>
      <c r="C653" s="156">
        <v>4260</v>
      </c>
      <c r="D653" s="63" t="s">
        <v>224</v>
      </c>
      <c r="E653" s="182" t="s">
        <v>241</v>
      </c>
      <c r="F653" s="449">
        <v>14072</v>
      </c>
      <c r="G653" s="449">
        <v>3351.48</v>
      </c>
      <c r="H653" s="280">
        <f t="shared" si="25"/>
        <v>0.2381665719158613</v>
      </c>
    </row>
    <row r="654" spans="1:8" s="16" customFormat="1" ht="22.5" customHeight="1">
      <c r="A654" s="75"/>
      <c r="B654" s="96"/>
      <c r="C654" s="156">
        <v>4280</v>
      </c>
      <c r="D654" s="63" t="s">
        <v>229</v>
      </c>
      <c r="E654" s="182" t="s">
        <v>241</v>
      </c>
      <c r="F654" s="449">
        <v>6180</v>
      </c>
      <c r="G654" s="449">
        <v>3131</v>
      </c>
      <c r="H654" s="280">
        <f t="shared" si="25"/>
        <v>0.5066343042071197</v>
      </c>
    </row>
    <row r="655" spans="1:8" s="16" customFormat="1" ht="22.5" customHeight="1">
      <c r="A655" s="75"/>
      <c r="B655" s="96"/>
      <c r="C655" s="156">
        <v>4300</v>
      </c>
      <c r="D655" s="63" t="s">
        <v>206</v>
      </c>
      <c r="E655" s="182" t="s">
        <v>241</v>
      </c>
      <c r="F655" s="449">
        <v>61897.83</v>
      </c>
      <c r="G655" s="449">
        <v>45685.6</v>
      </c>
      <c r="H655" s="280">
        <f t="shared" si="25"/>
        <v>0.7380808018633286</v>
      </c>
    </row>
    <row r="656" spans="1:8" s="16" customFormat="1" ht="22.5" customHeight="1">
      <c r="A656" s="75"/>
      <c r="B656" s="96"/>
      <c r="C656" s="156">
        <v>4350</v>
      </c>
      <c r="D656" s="63" t="s">
        <v>231</v>
      </c>
      <c r="E656" s="182" t="s">
        <v>241</v>
      </c>
      <c r="F656" s="449">
        <v>1200</v>
      </c>
      <c r="G656" s="449">
        <v>0</v>
      </c>
      <c r="H656" s="280">
        <f t="shared" si="25"/>
        <v>0</v>
      </c>
    </row>
    <row r="657" spans="1:8" s="16" customFormat="1" ht="39" customHeight="1">
      <c r="A657" s="75"/>
      <c r="B657" s="96"/>
      <c r="C657" s="156">
        <v>4370</v>
      </c>
      <c r="D657" s="63" t="s">
        <v>235</v>
      </c>
      <c r="E657" s="182" t="s">
        <v>241</v>
      </c>
      <c r="F657" s="449">
        <v>1000</v>
      </c>
      <c r="G657" s="449">
        <v>0</v>
      </c>
      <c r="H657" s="280">
        <f t="shared" si="25"/>
        <v>0</v>
      </c>
    </row>
    <row r="658" spans="1:8" s="16" customFormat="1" ht="21" customHeight="1">
      <c r="A658" s="75"/>
      <c r="B658" s="96"/>
      <c r="C658" s="156">
        <v>4410</v>
      </c>
      <c r="D658" s="63" t="s">
        <v>419</v>
      </c>
      <c r="E658" s="182" t="s">
        <v>241</v>
      </c>
      <c r="F658" s="449">
        <v>3000</v>
      </c>
      <c r="G658" s="449">
        <v>2618.37</v>
      </c>
      <c r="H658" s="280">
        <f t="shared" si="25"/>
        <v>0.87279</v>
      </c>
    </row>
    <row r="659" spans="1:8" s="16" customFormat="1" ht="19.5" customHeight="1">
      <c r="A659" s="75"/>
      <c r="B659" s="96"/>
      <c r="C659" s="156">
        <v>4430</v>
      </c>
      <c r="D659" s="63" t="s">
        <v>208</v>
      </c>
      <c r="E659" s="182" t="s">
        <v>241</v>
      </c>
      <c r="F659" s="449">
        <v>11575</v>
      </c>
      <c r="G659" s="449">
        <v>4110.4</v>
      </c>
      <c r="H659" s="280">
        <f t="shared" si="25"/>
        <v>0.35511015118790495</v>
      </c>
    </row>
    <row r="660" spans="1:8" s="16" customFormat="1" ht="27.75" customHeight="1">
      <c r="A660" s="75"/>
      <c r="B660" s="96"/>
      <c r="C660" s="156">
        <v>4440</v>
      </c>
      <c r="D660" s="63" t="s">
        <v>239</v>
      </c>
      <c r="E660" s="182" t="s">
        <v>17</v>
      </c>
      <c r="F660" s="449">
        <v>3012</v>
      </c>
      <c r="G660" s="449">
        <v>2441.46</v>
      </c>
      <c r="H660" s="280">
        <f t="shared" si="25"/>
        <v>0.8105776892430279</v>
      </c>
    </row>
    <row r="661" spans="1:8" s="16" customFormat="1" ht="27.75" customHeight="1">
      <c r="A661" s="75"/>
      <c r="B661" s="96"/>
      <c r="C661" s="156">
        <v>4700</v>
      </c>
      <c r="D661" s="63" t="s">
        <v>248</v>
      </c>
      <c r="E661" s="182" t="s">
        <v>241</v>
      </c>
      <c r="F661" s="449">
        <v>1600</v>
      </c>
      <c r="G661" s="449">
        <v>259</v>
      </c>
      <c r="H661" s="280">
        <f t="shared" si="25"/>
        <v>0.161875</v>
      </c>
    </row>
    <row r="662" spans="1:8" s="16" customFormat="1" ht="31.5" customHeight="1">
      <c r="A662" s="75"/>
      <c r="B662" s="96"/>
      <c r="C662" s="156">
        <v>4740</v>
      </c>
      <c r="D662" s="63" t="s">
        <v>420</v>
      </c>
      <c r="E662" s="182" t="s">
        <v>241</v>
      </c>
      <c r="F662" s="449">
        <v>500</v>
      </c>
      <c r="G662" s="449">
        <v>307.78</v>
      </c>
      <c r="H662" s="280">
        <f t="shared" si="25"/>
        <v>0.61556</v>
      </c>
    </row>
    <row r="663" spans="1:8" s="16" customFormat="1" ht="27.75" customHeight="1">
      <c r="A663" s="75"/>
      <c r="B663" s="96"/>
      <c r="C663" s="156">
        <v>4750</v>
      </c>
      <c r="D663" s="63" t="s">
        <v>250</v>
      </c>
      <c r="E663" s="182" t="s">
        <v>241</v>
      </c>
      <c r="F663" s="449">
        <v>3000</v>
      </c>
      <c r="G663" s="449">
        <v>0</v>
      </c>
      <c r="H663" s="280">
        <f t="shared" si="25"/>
        <v>0</v>
      </c>
    </row>
    <row r="664" spans="1:8" s="16" customFormat="1" ht="19.5" customHeight="1">
      <c r="A664" s="75"/>
      <c r="B664" s="96"/>
      <c r="C664" s="534"/>
      <c r="D664" s="535"/>
      <c r="E664" s="536"/>
      <c r="F664" s="462">
        <f>SUM(F646:F663)</f>
        <v>429212</v>
      </c>
      <c r="G664" s="462">
        <f>SUM(G645:G663)</f>
        <v>229649.39</v>
      </c>
      <c r="H664" s="537">
        <f t="shared" si="25"/>
        <v>0.535048856975108</v>
      </c>
    </row>
    <row r="665" spans="1:8" s="538" customFormat="1" ht="19.5" customHeight="1" thickBot="1">
      <c r="A665" s="539"/>
      <c r="B665" s="540"/>
      <c r="C665" s="541"/>
      <c r="D665" s="542"/>
      <c r="E665" s="543"/>
      <c r="F665" s="544">
        <f>F641+F644+F664</f>
        <v>2497428</v>
      </c>
      <c r="G665" s="544">
        <f>G641+G644+G664</f>
        <v>947954.46</v>
      </c>
      <c r="H665" s="443">
        <f t="shared" si="25"/>
        <v>0.37957228796986336</v>
      </c>
    </row>
    <row r="666" spans="1:8" s="16" customFormat="1" ht="25.5" customHeight="1" thickBot="1">
      <c r="A666" s="220" t="s">
        <v>186</v>
      </c>
      <c r="B666" s="221"/>
      <c r="C666" s="221"/>
      <c r="D666" s="221"/>
      <c r="E666" s="221"/>
      <c r="F666" s="222">
        <f>F19+F46+F65+F70+F104+F135+F203+F221+F270+F281+F286+F294+F439+F444+F485+F570+F579+F617+F632+F665+F637</f>
        <v>34274530.07000001</v>
      </c>
      <c r="G666" s="222">
        <f>G19+G46+G65+G70+G104+G135+G203+G221+G270+G281+G286+G294+G439+G444+G485+G570+G579+G617+G632+G665+G637+G509</f>
        <v>14268084.41</v>
      </c>
      <c r="H666" s="545">
        <f t="shared" si="25"/>
        <v>0.4162882578071769</v>
      </c>
    </row>
  </sheetData>
  <mergeCells count="5">
    <mergeCell ref="A666:E666"/>
    <mergeCell ref="A1:H1"/>
    <mergeCell ref="A2:H2"/>
    <mergeCell ref="A3:G3"/>
    <mergeCell ref="B68:B69"/>
  </mergeCells>
  <printOptions/>
  <pageMargins left="0.35433070866141736" right="0.35433070866141736" top="0.5511811023622047" bottom="0.4330708661417323" header="0.4724409448818898" footer="0.2362204724409449"/>
  <pageSetup horizontalDpi="600" verticalDpi="600" orientation="landscape" paperSize="9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E7" sqref="E7"/>
    </sheetView>
  </sheetViews>
  <sheetFormatPr defaultColWidth="9.140625" defaultRowHeight="12.75"/>
  <cols>
    <col min="1" max="1" width="6.57421875" style="547" customWidth="1"/>
    <col min="2" max="2" width="10.8515625" style="548" customWidth="1"/>
    <col min="3" max="3" width="11.57421875" style="547" customWidth="1"/>
    <col min="4" max="4" width="46.7109375" style="549" customWidth="1"/>
    <col min="5" max="5" width="22.140625" style="550" customWidth="1"/>
    <col min="6" max="6" width="17.140625" style="551" customWidth="1"/>
    <col min="7" max="7" width="16.28125" style="551" customWidth="1"/>
    <col min="8" max="8" width="10.8515625" style="552" customWidth="1"/>
    <col min="9" max="16384" width="9.140625" style="546" customWidth="1"/>
  </cols>
  <sheetData>
    <row r="1" spans="1:8" s="553" customFormat="1" ht="47.25" customHeight="1">
      <c r="A1" s="554" t="s">
        <v>421</v>
      </c>
      <c r="B1" s="554"/>
      <c r="C1" s="554"/>
      <c r="D1" s="554"/>
      <c r="E1" s="554"/>
      <c r="F1" s="554"/>
      <c r="G1" s="554"/>
      <c r="H1" s="554"/>
    </row>
    <row r="2" ht="17.25" customHeight="1"/>
    <row r="3" spans="1:8" s="555" customFormat="1" ht="33.75" customHeight="1">
      <c r="A3" s="556" t="s">
        <v>3</v>
      </c>
      <c r="B3" s="556" t="s">
        <v>4</v>
      </c>
      <c r="C3" s="556" t="s">
        <v>5</v>
      </c>
      <c r="D3" s="557" t="s">
        <v>422</v>
      </c>
      <c r="E3" s="557" t="s">
        <v>7</v>
      </c>
      <c r="F3" s="558" t="s">
        <v>423</v>
      </c>
      <c r="G3" s="558" t="s">
        <v>424</v>
      </c>
      <c r="H3" s="559" t="s">
        <v>10</v>
      </c>
    </row>
    <row r="4" spans="1:8" s="560" customFormat="1" ht="21" customHeight="1">
      <c r="A4" s="561" t="s">
        <v>11</v>
      </c>
      <c r="B4" s="561"/>
      <c r="C4" s="562"/>
      <c r="D4" s="563" t="s">
        <v>12</v>
      </c>
      <c r="E4" s="564"/>
      <c r="F4" s="565"/>
      <c r="G4" s="565"/>
      <c r="H4" s="566"/>
    </row>
    <row r="5" spans="1:8" s="567" customFormat="1" ht="21" customHeight="1">
      <c r="A5" s="568"/>
      <c r="B5" s="569" t="s">
        <v>13</v>
      </c>
      <c r="C5" s="570"/>
      <c r="D5" s="571" t="s">
        <v>14</v>
      </c>
      <c r="E5" s="572"/>
      <c r="F5" s="573"/>
      <c r="G5" s="573"/>
      <c r="H5" s="574"/>
    </row>
    <row r="6" spans="1:8" s="578" customFormat="1" ht="51" customHeight="1">
      <c r="A6" s="579"/>
      <c r="B6" s="580"/>
      <c r="C6" s="581">
        <v>2010</v>
      </c>
      <c r="D6" s="582" t="s">
        <v>425</v>
      </c>
      <c r="E6" s="583" t="s">
        <v>17</v>
      </c>
      <c r="F6" s="584">
        <v>4760.61</v>
      </c>
      <c r="G6" s="585">
        <v>4760.61</v>
      </c>
      <c r="H6" s="586">
        <f>G6/F6</f>
        <v>1</v>
      </c>
    </row>
    <row r="7" spans="1:8" s="578" customFormat="1" ht="19.5" customHeight="1">
      <c r="A7" s="579"/>
      <c r="B7" s="579"/>
      <c r="C7" s="587"/>
      <c r="D7" s="588"/>
      <c r="E7" s="589"/>
      <c r="F7" s="590">
        <f>SUM(F6)</f>
        <v>4760.61</v>
      </c>
      <c r="G7" s="590">
        <f>SUM(G6)</f>
        <v>4760.61</v>
      </c>
      <c r="H7" s="591">
        <f>G7/F7</f>
        <v>1</v>
      </c>
    </row>
    <row r="8" spans="1:8" s="578" customFormat="1" ht="19.5" customHeight="1">
      <c r="A8" s="592"/>
      <c r="B8" s="592"/>
      <c r="C8" s="562"/>
      <c r="D8" s="593"/>
      <c r="E8" s="594"/>
      <c r="F8" s="595">
        <f>F7</f>
        <v>4760.61</v>
      </c>
      <c r="G8" s="595">
        <f>G7</f>
        <v>4760.61</v>
      </c>
      <c r="H8" s="596">
        <f>G8/F8</f>
        <v>1</v>
      </c>
    </row>
    <row r="9" spans="1:8" s="560" customFormat="1" ht="21" customHeight="1">
      <c r="A9" s="597">
        <v>750</v>
      </c>
      <c r="B9" s="598"/>
      <c r="C9" s="599"/>
      <c r="D9" s="563" t="s">
        <v>426</v>
      </c>
      <c r="E9" s="564"/>
      <c r="F9" s="565"/>
      <c r="G9" s="565"/>
      <c r="H9" s="566"/>
    </row>
    <row r="10" spans="1:8" s="567" customFormat="1" ht="21" customHeight="1">
      <c r="A10" s="600"/>
      <c r="B10" s="569">
        <v>75011</v>
      </c>
      <c r="C10" s="570"/>
      <c r="D10" s="571" t="s">
        <v>59</v>
      </c>
      <c r="E10" s="572"/>
      <c r="F10" s="573"/>
      <c r="G10" s="573"/>
      <c r="H10" s="574"/>
    </row>
    <row r="11" spans="1:8" s="578" customFormat="1" ht="51" customHeight="1">
      <c r="A11" s="579"/>
      <c r="B11" s="580"/>
      <c r="C11" s="601">
        <v>2010</v>
      </c>
      <c r="D11" s="582" t="s">
        <v>425</v>
      </c>
      <c r="E11" s="583" t="s">
        <v>17</v>
      </c>
      <c r="F11" s="584">
        <v>37144</v>
      </c>
      <c r="G11" s="585">
        <v>20512</v>
      </c>
      <c r="H11" s="586">
        <f>G11/F11</f>
        <v>0.5522291621796253</v>
      </c>
    </row>
    <row r="12" spans="1:8" s="578" customFormat="1" ht="19.5" customHeight="1">
      <c r="A12" s="579"/>
      <c r="B12" s="579"/>
      <c r="C12" s="587"/>
      <c r="D12" s="588"/>
      <c r="E12" s="589"/>
      <c r="F12" s="590">
        <f>SUM(F11)</f>
        <v>37144</v>
      </c>
      <c r="G12" s="590">
        <f>SUM(G11)</f>
        <v>20512</v>
      </c>
      <c r="H12" s="591">
        <f>G12/F12</f>
        <v>0.5522291621796253</v>
      </c>
    </row>
    <row r="13" spans="1:8" s="578" customFormat="1" ht="19.5" customHeight="1">
      <c r="A13" s="592"/>
      <c r="B13" s="592"/>
      <c r="C13" s="562"/>
      <c r="D13" s="593"/>
      <c r="E13" s="594"/>
      <c r="F13" s="595">
        <f>F12</f>
        <v>37144</v>
      </c>
      <c r="G13" s="595">
        <f>G12</f>
        <v>20512</v>
      </c>
      <c r="H13" s="596">
        <f>G13/F13</f>
        <v>0.5522291621796253</v>
      </c>
    </row>
    <row r="14" spans="1:8" s="560" customFormat="1" ht="56.25" customHeight="1">
      <c r="A14" s="597">
        <v>751</v>
      </c>
      <c r="B14" s="598"/>
      <c r="C14" s="599"/>
      <c r="D14" s="563" t="s">
        <v>68</v>
      </c>
      <c r="E14" s="564"/>
      <c r="F14" s="565"/>
      <c r="G14" s="565"/>
      <c r="H14" s="566"/>
    </row>
    <row r="15" spans="1:8" s="567" customFormat="1" ht="29.25" customHeight="1">
      <c r="A15" s="600"/>
      <c r="B15" s="602">
        <v>75101</v>
      </c>
      <c r="C15" s="570"/>
      <c r="D15" s="571" t="s">
        <v>427</v>
      </c>
      <c r="E15" s="572"/>
      <c r="F15" s="573"/>
      <c r="G15" s="573"/>
      <c r="H15" s="574"/>
    </row>
    <row r="16" spans="1:8" s="578" customFormat="1" ht="57.75" customHeight="1">
      <c r="A16" s="603"/>
      <c r="B16" s="604"/>
      <c r="C16" s="581">
        <v>2010</v>
      </c>
      <c r="D16" s="582" t="s">
        <v>425</v>
      </c>
      <c r="E16" s="583" t="s">
        <v>17</v>
      </c>
      <c r="F16" s="584">
        <v>3000</v>
      </c>
      <c r="G16" s="584">
        <v>1500</v>
      </c>
      <c r="H16" s="586">
        <f>G16/F16</f>
        <v>0.5</v>
      </c>
    </row>
    <row r="17" spans="1:8" s="578" customFormat="1" ht="21" customHeight="1">
      <c r="A17" s="605"/>
      <c r="B17" s="606"/>
      <c r="C17" s="587"/>
      <c r="D17" s="588"/>
      <c r="E17" s="589"/>
      <c r="F17" s="590">
        <f>SUM(F16)</f>
        <v>3000</v>
      </c>
      <c r="G17" s="590">
        <f>SUM(G16)</f>
        <v>1500</v>
      </c>
      <c r="H17" s="591">
        <f>G17/F17</f>
        <v>0.5</v>
      </c>
    </row>
    <row r="18" spans="1:8" s="567" customFormat="1" ht="17.25" customHeight="1">
      <c r="A18" s="600"/>
      <c r="B18" s="587" t="s">
        <v>428</v>
      </c>
      <c r="C18" s="607"/>
      <c r="D18" s="112" t="s">
        <v>71</v>
      </c>
      <c r="E18" s="572"/>
      <c r="F18" s="573"/>
      <c r="G18" s="573"/>
      <c r="H18" s="574"/>
    </row>
    <row r="19" spans="1:8" s="578" customFormat="1" ht="54.75" customHeight="1">
      <c r="A19" s="603"/>
      <c r="B19" s="580"/>
      <c r="C19" s="581">
        <v>2010</v>
      </c>
      <c r="D19" s="608" t="s">
        <v>425</v>
      </c>
      <c r="E19" s="583" t="s">
        <v>17</v>
      </c>
      <c r="F19" s="584">
        <v>7568</v>
      </c>
      <c r="G19" s="584">
        <v>7568</v>
      </c>
      <c r="H19" s="586">
        <f>G19/F19</f>
        <v>1</v>
      </c>
    </row>
    <row r="20" spans="1:8" s="578" customFormat="1" ht="18" customHeight="1">
      <c r="A20" s="603"/>
      <c r="B20" s="579"/>
      <c r="C20" s="587"/>
      <c r="D20" s="571"/>
      <c r="E20" s="589"/>
      <c r="F20" s="590">
        <f>SUM(F19)</f>
        <v>7568</v>
      </c>
      <c r="G20" s="590">
        <f>SUM(G19)</f>
        <v>7568</v>
      </c>
      <c r="H20" s="591">
        <f>G20/F20</f>
        <v>1</v>
      </c>
    </row>
    <row r="21" spans="1:8" s="578" customFormat="1" ht="18.75" customHeight="1">
      <c r="A21" s="609"/>
      <c r="B21" s="592"/>
      <c r="C21" s="562"/>
      <c r="D21" s="563"/>
      <c r="E21" s="594"/>
      <c r="F21" s="595">
        <f>+F20+F17</f>
        <v>10568</v>
      </c>
      <c r="G21" s="595">
        <f>+G20+G17</f>
        <v>9068</v>
      </c>
      <c r="H21" s="596">
        <f>G21/F21</f>
        <v>0.8580620741862226</v>
      </c>
    </row>
    <row r="22" spans="1:8" s="560" customFormat="1" ht="18.75" customHeight="1">
      <c r="A22" s="597" t="s">
        <v>429</v>
      </c>
      <c r="B22" s="610"/>
      <c r="C22" s="599"/>
      <c r="D22" s="611" t="s">
        <v>137</v>
      </c>
      <c r="E22" s="564"/>
      <c r="F22" s="565"/>
      <c r="G22" s="565"/>
      <c r="H22" s="566"/>
    </row>
    <row r="23" spans="1:8" s="567" customFormat="1" ht="18.75" customHeight="1">
      <c r="A23" s="600"/>
      <c r="B23" s="569" t="s">
        <v>380</v>
      </c>
      <c r="C23" s="570"/>
      <c r="D23" s="503" t="s">
        <v>14</v>
      </c>
      <c r="E23" s="572"/>
      <c r="F23" s="573"/>
      <c r="G23" s="573"/>
      <c r="H23" s="574"/>
    </row>
    <row r="24" spans="1:8" s="578" customFormat="1" ht="51" customHeight="1">
      <c r="A24" s="579"/>
      <c r="B24" s="580"/>
      <c r="C24" s="581">
        <v>2010</v>
      </c>
      <c r="D24" s="608" t="s">
        <v>425</v>
      </c>
      <c r="E24" s="583" t="s">
        <v>430</v>
      </c>
      <c r="F24" s="584">
        <v>50</v>
      </c>
      <c r="G24" s="584">
        <v>0</v>
      </c>
      <c r="H24" s="586">
        <f>G24/F24</f>
        <v>0</v>
      </c>
    </row>
    <row r="25" spans="1:8" s="578" customFormat="1" ht="19.5" customHeight="1">
      <c r="A25" s="579"/>
      <c r="B25" s="579"/>
      <c r="C25" s="587"/>
      <c r="D25" s="571"/>
      <c r="E25" s="589"/>
      <c r="F25" s="590">
        <f>SUM(F24)</f>
        <v>50</v>
      </c>
      <c r="G25" s="590">
        <f>SUM(G24)</f>
        <v>0</v>
      </c>
      <c r="H25" s="591">
        <f>G25/F25</f>
        <v>0</v>
      </c>
    </row>
    <row r="26" spans="1:8" s="578" customFormat="1" ht="19.5" customHeight="1">
      <c r="A26" s="592"/>
      <c r="B26" s="592"/>
      <c r="C26" s="562"/>
      <c r="D26" s="563"/>
      <c r="E26" s="594"/>
      <c r="F26" s="595">
        <f>F25</f>
        <v>50</v>
      </c>
      <c r="G26" s="595">
        <f>G25</f>
        <v>0</v>
      </c>
      <c r="H26" s="596">
        <f>G26/F26</f>
        <v>0</v>
      </c>
    </row>
    <row r="27" spans="1:8" s="560" customFormat="1" ht="21.75" customHeight="1">
      <c r="A27" s="562">
        <v>852</v>
      </c>
      <c r="B27" s="612"/>
      <c r="C27" s="562"/>
      <c r="D27" s="563" t="s">
        <v>140</v>
      </c>
      <c r="E27" s="564"/>
      <c r="F27" s="565"/>
      <c r="G27" s="565"/>
      <c r="H27" s="566"/>
    </row>
    <row r="28" spans="1:8" s="567" customFormat="1" ht="44.25" customHeight="1">
      <c r="A28" s="600"/>
      <c r="B28" s="602">
        <v>85212</v>
      </c>
      <c r="C28" s="570"/>
      <c r="D28" s="513" t="s">
        <v>142</v>
      </c>
      <c r="E28" s="572"/>
      <c r="F28" s="573"/>
      <c r="G28" s="573"/>
      <c r="H28" s="574"/>
    </row>
    <row r="29" spans="1:8" s="578" customFormat="1" ht="43.5" customHeight="1">
      <c r="A29" s="603"/>
      <c r="B29" s="604"/>
      <c r="C29" s="581">
        <v>2010</v>
      </c>
      <c r="D29" s="613" t="s">
        <v>431</v>
      </c>
      <c r="E29" s="583" t="s">
        <v>17</v>
      </c>
      <c r="F29" s="584">
        <v>799000</v>
      </c>
      <c r="G29" s="584">
        <v>414258</v>
      </c>
      <c r="H29" s="586">
        <f>G29/F29</f>
        <v>0.5184705882352941</v>
      </c>
    </row>
    <row r="30" spans="1:8" s="578" customFormat="1" ht="18" customHeight="1">
      <c r="A30" s="603"/>
      <c r="B30" s="606"/>
      <c r="C30" s="587"/>
      <c r="D30" s="588"/>
      <c r="E30" s="589"/>
      <c r="F30" s="590">
        <f>SUM(F29:F29)</f>
        <v>799000</v>
      </c>
      <c r="G30" s="590">
        <f>SUM(G29:G29)</f>
        <v>414258</v>
      </c>
      <c r="H30" s="591">
        <f>G30/F30</f>
        <v>0.5184705882352941</v>
      </c>
    </row>
    <row r="31" spans="1:8" s="567" customFormat="1" ht="63" customHeight="1">
      <c r="A31" s="614"/>
      <c r="B31" s="615">
        <v>85213</v>
      </c>
      <c r="C31" s="616"/>
      <c r="D31" s="617" t="s">
        <v>146</v>
      </c>
      <c r="E31" s="618"/>
      <c r="F31" s="619"/>
      <c r="G31" s="619"/>
      <c r="H31" s="620"/>
    </row>
    <row r="32" spans="1:8" s="578" customFormat="1" ht="49.5" customHeight="1">
      <c r="A32" s="603"/>
      <c r="B32" s="604"/>
      <c r="C32" s="581">
        <v>2010</v>
      </c>
      <c r="D32" s="582" t="s">
        <v>425</v>
      </c>
      <c r="E32" s="583" t="s">
        <v>17</v>
      </c>
      <c r="F32" s="584">
        <v>900</v>
      </c>
      <c r="G32" s="585">
        <v>658</v>
      </c>
      <c r="H32" s="586">
        <f>G32/F32</f>
        <v>0.7311111111111112</v>
      </c>
    </row>
    <row r="33" spans="1:8" s="578" customFormat="1" ht="18.75" customHeight="1">
      <c r="A33" s="605"/>
      <c r="B33" s="606"/>
      <c r="C33" s="587"/>
      <c r="D33" s="588"/>
      <c r="E33" s="589"/>
      <c r="F33" s="590">
        <f>SUM(F32:F32)</f>
        <v>900</v>
      </c>
      <c r="G33" s="590">
        <f>SUM(G32:G32)</f>
        <v>658</v>
      </c>
      <c r="H33" s="591">
        <f>G33/F33</f>
        <v>0.7311111111111112</v>
      </c>
    </row>
    <row r="34" spans="1:8" s="578" customFormat="1" ht="18" customHeight="1" thickBot="1">
      <c r="A34" s="561"/>
      <c r="B34" s="561"/>
      <c r="C34" s="597"/>
      <c r="D34" s="621"/>
      <c r="E34" s="622"/>
      <c r="F34" s="623">
        <f>+F33+F30</f>
        <v>799900</v>
      </c>
      <c r="G34" s="623">
        <f>+G33+G30</f>
        <v>414916</v>
      </c>
      <c r="H34" s="624">
        <f>G34/F34</f>
        <v>0.5187098387298412</v>
      </c>
    </row>
    <row r="35" spans="1:8" s="560" customFormat="1" ht="21.75" customHeight="1" thickBot="1">
      <c r="A35" s="625" t="s">
        <v>186</v>
      </c>
      <c r="B35" s="626"/>
      <c r="C35" s="626"/>
      <c r="D35" s="626"/>
      <c r="E35" s="626"/>
      <c r="F35" s="627">
        <f>F34+F26+F21+F13+F8</f>
        <v>852422.61</v>
      </c>
      <c r="G35" s="628">
        <f>G34+G26+G21+G13+G8</f>
        <v>449256.61</v>
      </c>
      <c r="H35" s="629">
        <f>G35/F35</f>
        <v>0.5270350700810247</v>
      </c>
    </row>
    <row r="36" spans="1:8" s="578" customFormat="1" ht="12.75">
      <c r="A36" s="548"/>
      <c r="B36" s="548"/>
      <c r="C36" s="548"/>
      <c r="D36" s="575"/>
      <c r="E36" s="630"/>
      <c r="F36" s="631"/>
      <c r="G36" s="631"/>
      <c r="H36" s="632"/>
    </row>
    <row r="37" spans="1:8" s="578" customFormat="1" ht="12.75">
      <c r="A37" s="548"/>
      <c r="B37" s="548"/>
      <c r="C37" s="548"/>
      <c r="D37" s="575"/>
      <c r="E37" s="630"/>
      <c r="F37" s="576"/>
      <c r="G37" s="576"/>
      <c r="H37" s="577"/>
    </row>
    <row r="38" spans="1:8" s="578" customFormat="1" ht="12.75">
      <c r="A38" s="548"/>
      <c r="B38" s="548"/>
      <c r="C38" s="548"/>
      <c r="D38" s="575"/>
      <c r="E38" s="630"/>
      <c r="F38" s="576"/>
      <c r="G38" s="576"/>
      <c r="H38" s="577"/>
    </row>
    <row r="39" spans="1:8" s="578" customFormat="1" ht="12.75">
      <c r="A39" s="548"/>
      <c r="B39" s="548"/>
      <c r="C39" s="548"/>
      <c r="D39" s="575"/>
      <c r="E39" s="630"/>
      <c r="F39" s="576"/>
      <c r="G39" s="576"/>
      <c r="H39" s="577"/>
    </row>
    <row r="40" spans="1:8" s="578" customFormat="1" ht="12.75">
      <c r="A40" s="548"/>
      <c r="B40" s="548"/>
      <c r="C40" s="548"/>
      <c r="D40" s="575"/>
      <c r="E40" s="630"/>
      <c r="F40" s="576"/>
      <c r="G40" s="576"/>
      <c r="H40" s="577"/>
    </row>
    <row r="41" spans="1:8" s="578" customFormat="1" ht="12.75">
      <c r="A41" s="548"/>
      <c r="B41" s="548"/>
      <c r="C41" s="548"/>
      <c r="D41" s="575"/>
      <c r="E41" s="630"/>
      <c r="F41" s="576"/>
      <c r="G41" s="576"/>
      <c r="H41" s="577"/>
    </row>
    <row r="42" spans="1:8" s="578" customFormat="1" ht="12.75">
      <c r="A42" s="548"/>
      <c r="B42" s="548"/>
      <c r="C42" s="548"/>
      <c r="D42" s="575"/>
      <c r="E42" s="630"/>
      <c r="F42" s="576"/>
      <c r="G42" s="576"/>
      <c r="H42" s="577"/>
    </row>
    <row r="43" spans="1:8" s="578" customFormat="1" ht="12.75">
      <c r="A43" s="548"/>
      <c r="B43" s="548"/>
      <c r="C43" s="548"/>
      <c r="D43" s="575"/>
      <c r="E43" s="630"/>
      <c r="F43" s="576"/>
      <c r="G43" s="576"/>
      <c r="H43" s="577"/>
    </row>
    <row r="44" spans="1:8" s="578" customFormat="1" ht="12.75">
      <c r="A44" s="548"/>
      <c r="B44" s="548"/>
      <c r="C44" s="548"/>
      <c r="D44" s="575"/>
      <c r="E44" s="630"/>
      <c r="F44" s="576"/>
      <c r="G44" s="576"/>
      <c r="H44" s="577"/>
    </row>
    <row r="45" spans="1:8" s="578" customFormat="1" ht="12.75">
      <c r="A45" s="548"/>
      <c r="B45" s="548"/>
      <c r="C45" s="548"/>
      <c r="D45" s="575"/>
      <c r="E45" s="630"/>
      <c r="F45" s="576"/>
      <c r="G45" s="576"/>
      <c r="H45" s="577"/>
    </row>
    <row r="46" spans="1:8" s="578" customFormat="1" ht="12.75">
      <c r="A46" s="548"/>
      <c r="B46" s="548"/>
      <c r="C46" s="548"/>
      <c r="D46" s="575"/>
      <c r="E46" s="630"/>
      <c r="F46" s="576"/>
      <c r="G46" s="576"/>
      <c r="H46" s="577"/>
    </row>
    <row r="47" spans="1:8" s="578" customFormat="1" ht="12.75">
      <c r="A47" s="548"/>
      <c r="B47" s="548"/>
      <c r="C47" s="548"/>
      <c r="D47" s="575"/>
      <c r="E47" s="630"/>
      <c r="F47" s="576"/>
      <c r="G47" s="576"/>
      <c r="H47" s="577"/>
    </row>
    <row r="48" spans="1:8" s="578" customFormat="1" ht="12.75">
      <c r="A48" s="548"/>
      <c r="B48" s="548"/>
      <c r="C48" s="548"/>
      <c r="D48" s="575"/>
      <c r="E48" s="630"/>
      <c r="F48" s="576"/>
      <c r="G48" s="576"/>
      <c r="H48" s="577"/>
    </row>
    <row r="49" spans="1:8" s="578" customFormat="1" ht="12.75">
      <c r="A49" s="548"/>
      <c r="B49" s="548"/>
      <c r="C49" s="548"/>
      <c r="D49" s="575"/>
      <c r="E49" s="630"/>
      <c r="F49" s="576"/>
      <c r="G49" s="576"/>
      <c r="H49" s="577"/>
    </row>
    <row r="50" spans="1:8" s="578" customFormat="1" ht="12.75">
      <c r="A50" s="548"/>
      <c r="B50" s="548"/>
      <c r="C50" s="548"/>
      <c r="D50" s="575"/>
      <c r="E50" s="630"/>
      <c r="F50" s="576"/>
      <c r="G50" s="576"/>
      <c r="H50" s="577"/>
    </row>
    <row r="51" spans="1:8" s="578" customFormat="1" ht="12.75">
      <c r="A51" s="548"/>
      <c r="B51" s="548"/>
      <c r="C51" s="548"/>
      <c r="D51" s="575"/>
      <c r="E51" s="630"/>
      <c r="F51" s="576"/>
      <c r="G51" s="576"/>
      <c r="H51" s="577"/>
    </row>
    <row r="52" spans="1:8" s="578" customFormat="1" ht="12.75">
      <c r="A52" s="548"/>
      <c r="B52" s="548"/>
      <c r="C52" s="548"/>
      <c r="D52" s="575"/>
      <c r="E52" s="630"/>
      <c r="F52" s="576"/>
      <c r="G52" s="576"/>
      <c r="H52" s="577"/>
    </row>
    <row r="53" spans="1:8" s="578" customFormat="1" ht="12.75">
      <c r="A53" s="548"/>
      <c r="B53" s="548"/>
      <c r="C53" s="548"/>
      <c r="D53" s="575"/>
      <c r="E53" s="630"/>
      <c r="F53" s="576"/>
      <c r="G53" s="576"/>
      <c r="H53" s="577"/>
    </row>
    <row r="54" spans="1:8" s="578" customFormat="1" ht="12.75">
      <c r="A54" s="548"/>
      <c r="B54" s="548"/>
      <c r="C54" s="548"/>
      <c r="D54" s="575"/>
      <c r="E54" s="630"/>
      <c r="F54" s="576"/>
      <c r="G54" s="576"/>
      <c r="H54" s="577"/>
    </row>
    <row r="55" spans="1:8" s="578" customFormat="1" ht="12.75">
      <c r="A55" s="548"/>
      <c r="B55" s="548"/>
      <c r="C55" s="548"/>
      <c r="D55" s="575"/>
      <c r="E55" s="630"/>
      <c r="F55" s="576"/>
      <c r="G55" s="576"/>
      <c r="H55" s="577"/>
    </row>
    <row r="56" spans="1:8" s="578" customFormat="1" ht="12.75">
      <c r="A56" s="548"/>
      <c r="B56" s="548"/>
      <c r="C56" s="548"/>
      <c r="D56" s="575"/>
      <c r="E56" s="630"/>
      <c r="F56" s="576"/>
      <c r="G56" s="576"/>
      <c r="H56" s="577"/>
    </row>
    <row r="57" spans="1:8" s="578" customFormat="1" ht="12.75">
      <c r="A57" s="548"/>
      <c r="B57" s="548"/>
      <c r="C57" s="548"/>
      <c r="D57" s="575"/>
      <c r="E57" s="630"/>
      <c r="F57" s="576"/>
      <c r="G57" s="576"/>
      <c r="H57" s="577"/>
    </row>
    <row r="58" spans="1:8" s="578" customFormat="1" ht="12.75">
      <c r="A58" s="548"/>
      <c r="B58" s="548"/>
      <c r="C58" s="548"/>
      <c r="D58" s="575"/>
      <c r="E58" s="630"/>
      <c r="F58" s="576"/>
      <c r="G58" s="576"/>
      <c r="H58" s="577"/>
    </row>
    <row r="59" spans="1:8" s="578" customFormat="1" ht="12.75">
      <c r="A59" s="548"/>
      <c r="B59" s="548"/>
      <c r="C59" s="548"/>
      <c r="D59" s="575"/>
      <c r="E59" s="630"/>
      <c r="F59" s="576"/>
      <c r="G59" s="576"/>
      <c r="H59" s="577"/>
    </row>
    <row r="60" spans="1:8" s="578" customFormat="1" ht="12.75">
      <c r="A60" s="548"/>
      <c r="B60" s="548"/>
      <c r="C60" s="548"/>
      <c r="D60" s="575"/>
      <c r="E60" s="630"/>
      <c r="F60" s="576"/>
      <c r="G60" s="576"/>
      <c r="H60" s="577"/>
    </row>
    <row r="61" spans="1:8" s="578" customFormat="1" ht="12.75">
      <c r="A61" s="548"/>
      <c r="B61" s="548"/>
      <c r="C61" s="548"/>
      <c r="D61" s="575"/>
      <c r="E61" s="630"/>
      <c r="F61" s="576"/>
      <c r="G61" s="576"/>
      <c r="H61" s="577"/>
    </row>
    <row r="62" spans="1:8" s="578" customFormat="1" ht="12.75">
      <c r="A62" s="548"/>
      <c r="B62" s="548"/>
      <c r="C62" s="548"/>
      <c r="D62" s="575"/>
      <c r="E62" s="630"/>
      <c r="F62" s="576"/>
      <c r="G62" s="576"/>
      <c r="H62" s="577"/>
    </row>
    <row r="63" spans="1:8" s="578" customFormat="1" ht="12.75">
      <c r="A63" s="548"/>
      <c r="B63" s="548"/>
      <c r="C63" s="548"/>
      <c r="D63" s="575"/>
      <c r="E63" s="630"/>
      <c r="F63" s="576"/>
      <c r="G63" s="576"/>
      <c r="H63" s="577"/>
    </row>
    <row r="64" spans="1:8" s="578" customFormat="1" ht="12.75">
      <c r="A64" s="548"/>
      <c r="B64" s="548"/>
      <c r="C64" s="548"/>
      <c r="D64" s="575"/>
      <c r="E64" s="630"/>
      <c r="F64" s="576"/>
      <c r="G64" s="576"/>
      <c r="H64" s="577"/>
    </row>
    <row r="65" spans="1:8" s="578" customFormat="1" ht="12.75">
      <c r="A65" s="548"/>
      <c r="B65" s="548"/>
      <c r="C65" s="548"/>
      <c r="D65" s="575"/>
      <c r="E65" s="630"/>
      <c r="F65" s="576"/>
      <c r="G65" s="576"/>
      <c r="H65" s="577"/>
    </row>
    <row r="66" spans="1:8" s="578" customFormat="1" ht="12.75">
      <c r="A66" s="548"/>
      <c r="B66" s="548"/>
      <c r="C66" s="548"/>
      <c r="D66" s="575"/>
      <c r="E66" s="630"/>
      <c r="F66" s="576"/>
      <c r="G66" s="576"/>
      <c r="H66" s="577"/>
    </row>
    <row r="67" spans="1:8" s="578" customFormat="1" ht="12.75">
      <c r="A67" s="548"/>
      <c r="B67" s="548"/>
      <c r="C67" s="548"/>
      <c r="D67" s="575"/>
      <c r="E67" s="630"/>
      <c r="F67" s="576"/>
      <c r="G67" s="576"/>
      <c r="H67" s="577"/>
    </row>
    <row r="68" spans="1:8" s="578" customFormat="1" ht="12.75">
      <c r="A68" s="548"/>
      <c r="B68" s="548"/>
      <c r="C68" s="548"/>
      <c r="D68" s="575"/>
      <c r="E68" s="630"/>
      <c r="F68" s="576"/>
      <c r="G68" s="576"/>
      <c r="H68" s="577"/>
    </row>
    <row r="69" spans="1:8" s="578" customFormat="1" ht="12.75">
      <c r="A69" s="548"/>
      <c r="B69" s="548"/>
      <c r="C69" s="548"/>
      <c r="D69" s="575"/>
      <c r="E69" s="630"/>
      <c r="F69" s="576"/>
      <c r="G69" s="576"/>
      <c r="H69" s="577"/>
    </row>
    <row r="70" spans="1:8" s="578" customFormat="1" ht="12.75">
      <c r="A70" s="548"/>
      <c r="B70" s="548"/>
      <c r="C70" s="548"/>
      <c r="D70" s="575"/>
      <c r="E70" s="630"/>
      <c r="F70" s="576"/>
      <c r="G70" s="576"/>
      <c r="H70" s="577"/>
    </row>
    <row r="71" spans="1:8" s="578" customFormat="1" ht="12.75">
      <c r="A71" s="548"/>
      <c r="B71" s="548"/>
      <c r="C71" s="548"/>
      <c r="D71" s="575"/>
      <c r="E71" s="630"/>
      <c r="F71" s="576"/>
      <c r="G71" s="576"/>
      <c r="H71" s="577"/>
    </row>
    <row r="72" spans="1:8" s="578" customFormat="1" ht="12.75">
      <c r="A72" s="548"/>
      <c r="B72" s="548"/>
      <c r="C72" s="548"/>
      <c r="D72" s="575"/>
      <c r="E72" s="630"/>
      <c r="F72" s="576"/>
      <c r="G72" s="576"/>
      <c r="H72" s="577"/>
    </row>
    <row r="73" spans="1:8" s="578" customFormat="1" ht="12.75">
      <c r="A73" s="548"/>
      <c r="B73" s="548"/>
      <c r="C73" s="548"/>
      <c r="D73" s="575"/>
      <c r="E73" s="630"/>
      <c r="F73" s="576"/>
      <c r="G73" s="576"/>
      <c r="H73" s="577"/>
    </row>
  </sheetData>
  <mergeCells count="2">
    <mergeCell ref="A1:H1"/>
    <mergeCell ref="A35:E35"/>
  </mergeCells>
  <printOptions/>
  <pageMargins left="0.35433070866141736" right="0.35433070866141736" top="0.5511811023622047" bottom="0.4330708661417323" header="0.4724409448818898" footer="0.2362204724409449"/>
  <pageSetup horizontalDpi="600" verticalDpi="600" orientation="landscape" paperSize="9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E7" sqref="E7:E8"/>
    </sheetView>
  </sheetViews>
  <sheetFormatPr defaultColWidth="9.140625" defaultRowHeight="12.75"/>
  <cols>
    <col min="1" max="1" width="6.57421875" style="634" customWidth="1"/>
    <col min="2" max="2" width="10.8515625" style="635" customWidth="1"/>
    <col min="3" max="3" width="11.57421875" style="636" customWidth="1"/>
    <col min="4" max="4" width="42.140625" style="633" customWidth="1"/>
    <col min="5" max="5" width="25.00390625" style="634" customWidth="1"/>
    <col min="6" max="6" width="17.140625" style="637" customWidth="1"/>
    <col min="7" max="7" width="17.140625" style="633" customWidth="1"/>
    <col min="8" max="8" width="11.8515625" style="638" customWidth="1"/>
    <col min="9" max="16384" width="9.140625" style="633" customWidth="1"/>
  </cols>
  <sheetData>
    <row r="1" spans="1:8" s="227" customFormat="1" ht="46.5" customHeight="1">
      <c r="A1" s="554" t="s">
        <v>432</v>
      </c>
      <c r="B1" s="554"/>
      <c r="C1" s="554"/>
      <c r="D1" s="554"/>
      <c r="E1" s="554"/>
      <c r="F1" s="554"/>
      <c r="G1" s="554"/>
      <c r="H1" s="554"/>
    </row>
    <row r="2" spans="1:8" ht="13.5" customHeight="1">
      <c r="A2" s="639"/>
      <c r="B2" s="640"/>
      <c r="C2" s="641"/>
      <c r="D2" s="642"/>
      <c r="E2" s="639"/>
      <c r="F2" s="643"/>
      <c r="G2" s="642"/>
      <c r="H2" s="644"/>
    </row>
    <row r="3" spans="1:8" s="645" customFormat="1" ht="25.5" customHeight="1">
      <c r="A3" s="647" t="s">
        <v>3</v>
      </c>
      <c r="B3" s="648" t="s">
        <v>4</v>
      </c>
      <c r="C3" s="649" t="s">
        <v>5</v>
      </c>
      <c r="D3" s="648" t="s">
        <v>422</v>
      </c>
      <c r="E3" s="648" t="s">
        <v>7</v>
      </c>
      <c r="F3" s="650" t="s">
        <v>423</v>
      </c>
      <c r="G3" s="648" t="s">
        <v>424</v>
      </c>
      <c r="H3" s="651" t="s">
        <v>10</v>
      </c>
    </row>
    <row r="4" spans="1:8" s="652" customFormat="1" ht="18.75" customHeight="1">
      <c r="A4" s="653" t="s">
        <v>11</v>
      </c>
      <c r="B4" s="654"/>
      <c r="C4" s="653"/>
      <c r="D4" s="655" t="s">
        <v>12</v>
      </c>
      <c r="E4" s="656"/>
      <c r="F4" s="657"/>
      <c r="G4" s="657"/>
      <c r="H4" s="658"/>
    </row>
    <row r="5" spans="1:8" s="659" customFormat="1" ht="18.75" customHeight="1">
      <c r="A5" s="660"/>
      <c r="B5" s="661" t="s">
        <v>13</v>
      </c>
      <c r="C5" s="662"/>
      <c r="D5" s="663" t="s">
        <v>14</v>
      </c>
      <c r="E5" s="664"/>
      <c r="F5" s="665"/>
      <c r="G5" s="665"/>
      <c r="H5" s="666"/>
    </row>
    <row r="6" spans="1:8" s="667" customFormat="1" ht="18" customHeight="1">
      <c r="A6" s="670"/>
      <c r="B6" s="671"/>
      <c r="C6" s="672" t="s">
        <v>205</v>
      </c>
      <c r="D6" s="673" t="s">
        <v>206</v>
      </c>
      <c r="E6" s="674" t="s">
        <v>17</v>
      </c>
      <c r="F6" s="675">
        <v>93.35</v>
      </c>
      <c r="G6" s="676">
        <v>93.35</v>
      </c>
      <c r="H6" s="658">
        <f>G6/F6</f>
        <v>1</v>
      </c>
    </row>
    <row r="7" spans="1:8" s="667" customFormat="1" ht="20.25" customHeight="1">
      <c r="A7" s="670"/>
      <c r="B7" s="677"/>
      <c r="C7" s="678" t="s">
        <v>207</v>
      </c>
      <c r="D7" s="679" t="s">
        <v>208</v>
      </c>
      <c r="E7" s="674" t="s">
        <v>17</v>
      </c>
      <c r="F7" s="675">
        <v>4667.26</v>
      </c>
      <c r="G7" s="676">
        <v>4667.26</v>
      </c>
      <c r="H7" s="658">
        <f>G7/F7</f>
        <v>1</v>
      </c>
    </row>
    <row r="8" spans="1:8" s="667" customFormat="1" ht="19.5" customHeight="1">
      <c r="A8" s="670"/>
      <c r="B8" s="670"/>
      <c r="C8" s="680"/>
      <c r="D8" s="681"/>
      <c r="E8" s="682"/>
      <c r="F8" s="683">
        <f>SUM(F6:F7)</f>
        <v>4760.610000000001</v>
      </c>
      <c r="G8" s="683">
        <f>SUM(G6:G7)</f>
        <v>4760.610000000001</v>
      </c>
      <c r="H8" s="684">
        <f>G8/F8</f>
        <v>1</v>
      </c>
    </row>
    <row r="9" spans="1:8" s="667" customFormat="1" ht="19.5" customHeight="1">
      <c r="A9" s="685"/>
      <c r="B9" s="686"/>
      <c r="C9" s="680"/>
      <c r="D9" s="681"/>
      <c r="E9" s="687"/>
      <c r="F9" s="688">
        <f>F8</f>
        <v>4760.610000000001</v>
      </c>
      <c r="G9" s="688">
        <f>G8</f>
        <v>4760.610000000001</v>
      </c>
      <c r="H9" s="689">
        <f>G9/F9</f>
        <v>1</v>
      </c>
    </row>
    <row r="10" spans="1:8" s="652" customFormat="1" ht="18.75" customHeight="1">
      <c r="A10" s="690">
        <v>750</v>
      </c>
      <c r="B10" s="691"/>
      <c r="C10" s="692"/>
      <c r="D10" s="655" t="s">
        <v>57</v>
      </c>
      <c r="E10" s="656"/>
      <c r="F10" s="657"/>
      <c r="G10" s="657"/>
      <c r="H10" s="658"/>
    </row>
    <row r="11" spans="1:8" s="659" customFormat="1" ht="18" customHeight="1">
      <c r="A11" s="693"/>
      <c r="B11" s="694">
        <v>75011</v>
      </c>
      <c r="C11" s="662"/>
      <c r="D11" s="663" t="s">
        <v>59</v>
      </c>
      <c r="E11" s="664"/>
      <c r="F11" s="665"/>
      <c r="G11" s="665"/>
      <c r="H11" s="666"/>
    </row>
    <row r="12" spans="1:8" s="667" customFormat="1" ht="19.5" customHeight="1">
      <c r="A12" s="685"/>
      <c r="B12" s="695"/>
      <c r="C12" s="696" t="s">
        <v>211</v>
      </c>
      <c r="D12" s="697" t="s">
        <v>212</v>
      </c>
      <c r="E12" s="698" t="s">
        <v>17</v>
      </c>
      <c r="F12" s="699">
        <v>27077.24</v>
      </c>
      <c r="G12" s="700">
        <v>12553.1</v>
      </c>
      <c r="H12" s="658">
        <f aca="true" t="shared" si="0" ref="H12:H19">G12/F12</f>
        <v>0.46360338055134126</v>
      </c>
    </row>
    <row r="13" spans="1:8" s="667" customFormat="1" ht="19.5" customHeight="1">
      <c r="A13" s="685"/>
      <c r="B13" s="701"/>
      <c r="C13" s="696" t="s">
        <v>213</v>
      </c>
      <c r="D13" s="697" t="s">
        <v>214</v>
      </c>
      <c r="E13" s="698" t="s">
        <v>17</v>
      </c>
      <c r="F13" s="699">
        <v>2612</v>
      </c>
      <c r="G13" s="700">
        <v>2612</v>
      </c>
      <c r="H13" s="658">
        <f t="shared" si="0"/>
        <v>1</v>
      </c>
    </row>
    <row r="14" spans="1:8" s="667" customFormat="1" ht="19.5" customHeight="1">
      <c r="A14" s="685"/>
      <c r="B14" s="701"/>
      <c r="C14" s="702" t="s">
        <v>215</v>
      </c>
      <c r="D14" s="703" t="s">
        <v>216</v>
      </c>
      <c r="E14" s="704" t="s">
        <v>17</v>
      </c>
      <c r="F14" s="705">
        <v>4112.36</v>
      </c>
      <c r="G14" s="700">
        <v>2296.58</v>
      </c>
      <c r="H14" s="658">
        <f t="shared" si="0"/>
        <v>0.5584579171084244</v>
      </c>
    </row>
    <row r="15" spans="1:8" s="667" customFormat="1" ht="18" customHeight="1">
      <c r="A15" s="685"/>
      <c r="B15" s="701"/>
      <c r="C15" s="706" t="s">
        <v>217</v>
      </c>
      <c r="D15" s="707" t="s">
        <v>218</v>
      </c>
      <c r="E15" s="674" t="s">
        <v>17</v>
      </c>
      <c r="F15" s="708">
        <v>663.4</v>
      </c>
      <c r="G15" s="700">
        <v>371.32</v>
      </c>
      <c r="H15" s="658">
        <f t="shared" si="0"/>
        <v>0.559722640940609</v>
      </c>
    </row>
    <row r="16" spans="1:8" s="667" customFormat="1" ht="24.75" customHeight="1">
      <c r="A16" s="685"/>
      <c r="B16" s="701"/>
      <c r="C16" s="709">
        <v>4210</v>
      </c>
      <c r="D16" s="710" t="s">
        <v>222</v>
      </c>
      <c r="E16" s="674" t="s">
        <v>52</v>
      </c>
      <c r="F16" s="711">
        <v>1979</v>
      </c>
      <c r="G16" s="700">
        <v>0</v>
      </c>
      <c r="H16" s="658">
        <f t="shared" si="0"/>
        <v>0</v>
      </c>
    </row>
    <row r="17" spans="1:8" s="667" customFormat="1" ht="22.5" customHeight="1">
      <c r="A17" s="685"/>
      <c r="B17" s="701"/>
      <c r="C17" s="712" t="s">
        <v>236</v>
      </c>
      <c r="D17" s="713" t="s">
        <v>237</v>
      </c>
      <c r="E17" s="674" t="s">
        <v>210</v>
      </c>
      <c r="F17" s="714">
        <v>700</v>
      </c>
      <c r="G17" s="700">
        <v>245.28</v>
      </c>
      <c r="H17" s="658">
        <f t="shared" si="0"/>
        <v>0.3504</v>
      </c>
    </row>
    <row r="18" spans="1:8" s="667" customFormat="1" ht="19.5" customHeight="1">
      <c r="A18" s="685"/>
      <c r="B18" s="685"/>
      <c r="C18" s="680"/>
      <c r="D18" s="681"/>
      <c r="E18" s="682"/>
      <c r="F18" s="683">
        <f>SUM(F12:F17)</f>
        <v>37144</v>
      </c>
      <c r="G18" s="683">
        <f>SUM(G12:G17)</f>
        <v>18078.28</v>
      </c>
      <c r="H18" s="684">
        <f t="shared" si="0"/>
        <v>0.4867079474477708</v>
      </c>
    </row>
    <row r="19" spans="1:8" s="667" customFormat="1" ht="19.5" customHeight="1">
      <c r="A19" s="685"/>
      <c r="B19" s="686"/>
      <c r="C19" s="680"/>
      <c r="D19" s="681"/>
      <c r="E19" s="687"/>
      <c r="F19" s="688">
        <f>F18</f>
        <v>37144</v>
      </c>
      <c r="G19" s="688">
        <f>G18</f>
        <v>18078.28</v>
      </c>
      <c r="H19" s="689">
        <f t="shared" si="0"/>
        <v>0.4867079474477708</v>
      </c>
    </row>
    <row r="20" spans="1:8" s="652" customFormat="1" ht="41.25" customHeight="1">
      <c r="A20" s="715">
        <v>751</v>
      </c>
      <c r="B20" s="715"/>
      <c r="C20" s="653"/>
      <c r="D20" s="655" t="s">
        <v>68</v>
      </c>
      <c r="E20" s="656"/>
      <c r="F20" s="657"/>
      <c r="G20" s="657"/>
      <c r="H20" s="658"/>
    </row>
    <row r="21" spans="1:8" s="659" customFormat="1" ht="26.25" customHeight="1">
      <c r="A21" s="716"/>
      <c r="B21" s="717">
        <v>75101</v>
      </c>
      <c r="C21" s="662"/>
      <c r="D21" s="663" t="s">
        <v>427</v>
      </c>
      <c r="E21" s="718"/>
      <c r="F21" s="665"/>
      <c r="G21" s="719"/>
      <c r="H21" s="666"/>
    </row>
    <row r="22" spans="1:8" s="667" customFormat="1" ht="17.25" customHeight="1">
      <c r="A22" s="720"/>
      <c r="B22" s="721"/>
      <c r="C22" s="696" t="s">
        <v>215</v>
      </c>
      <c r="D22" s="697" t="s">
        <v>216</v>
      </c>
      <c r="E22" s="674" t="s">
        <v>17</v>
      </c>
      <c r="F22" s="699">
        <v>387</v>
      </c>
      <c r="G22" s="722">
        <v>193.11</v>
      </c>
      <c r="H22" s="658">
        <f>G22/F22</f>
        <v>0.49899224806201553</v>
      </c>
    </row>
    <row r="23" spans="1:8" s="667" customFormat="1" ht="18" customHeight="1">
      <c r="A23" s="720"/>
      <c r="B23" s="723"/>
      <c r="C23" s="702" t="s">
        <v>217</v>
      </c>
      <c r="D23" s="703" t="s">
        <v>218</v>
      </c>
      <c r="E23" s="674" t="s">
        <v>17</v>
      </c>
      <c r="F23" s="705">
        <v>63</v>
      </c>
      <c r="G23" s="700">
        <v>31.24</v>
      </c>
      <c r="H23" s="658">
        <f>G23/F23</f>
        <v>0.49587301587301585</v>
      </c>
    </row>
    <row r="24" spans="1:8" s="667" customFormat="1" ht="19.5" customHeight="1">
      <c r="A24" s="720"/>
      <c r="B24" s="723"/>
      <c r="C24" s="706" t="s">
        <v>219</v>
      </c>
      <c r="D24" s="724" t="s">
        <v>220</v>
      </c>
      <c r="E24" s="674" t="s">
        <v>17</v>
      </c>
      <c r="F24" s="725">
        <v>2550</v>
      </c>
      <c r="G24" s="700">
        <v>1275</v>
      </c>
      <c r="H24" s="658">
        <f>G24/F24</f>
        <v>0.5</v>
      </c>
    </row>
    <row r="25" spans="1:8" s="667" customFormat="1" ht="18" customHeight="1">
      <c r="A25" s="726"/>
      <c r="B25" s="727"/>
      <c r="C25" s="728"/>
      <c r="D25" s="681"/>
      <c r="E25" s="682"/>
      <c r="F25" s="683">
        <f>SUM(F22:F24)</f>
        <v>3000</v>
      </c>
      <c r="G25" s="683">
        <f>SUM(G22:G24)</f>
        <v>1499.35</v>
      </c>
      <c r="H25" s="684">
        <f>G25/F25</f>
        <v>0.4997833333333333</v>
      </c>
    </row>
    <row r="26" spans="1:8" s="667" customFormat="1" ht="19.5" customHeight="1">
      <c r="A26" s="729"/>
      <c r="B26" s="730">
        <v>75107</v>
      </c>
      <c r="C26" s="731"/>
      <c r="D26" s="732" t="s">
        <v>71</v>
      </c>
      <c r="E26" s="733"/>
      <c r="F26" s="725"/>
      <c r="G26" s="734"/>
      <c r="H26" s="735"/>
    </row>
    <row r="27" spans="1:8" s="667" customFormat="1" ht="21" customHeight="1">
      <c r="A27" s="736"/>
      <c r="B27" s="737"/>
      <c r="C27" s="738">
        <v>3030</v>
      </c>
      <c r="D27" s="697" t="s">
        <v>306</v>
      </c>
      <c r="E27" s="674" t="s">
        <v>17</v>
      </c>
      <c r="F27" s="699">
        <v>3420</v>
      </c>
      <c r="G27" s="739">
        <v>1710</v>
      </c>
      <c r="H27" s="735">
        <f aca="true" t="shared" si="1" ref="H27:H37">G27/F27</f>
        <v>0.5</v>
      </c>
    </row>
    <row r="28" spans="1:8" s="667" customFormat="1" ht="21" customHeight="1">
      <c r="A28" s="736"/>
      <c r="B28" s="737"/>
      <c r="C28" s="738">
        <v>4110</v>
      </c>
      <c r="D28" s="697" t="s">
        <v>307</v>
      </c>
      <c r="E28" s="674" t="s">
        <v>17</v>
      </c>
      <c r="F28" s="699">
        <v>364</v>
      </c>
      <c r="G28" s="739">
        <v>263.94</v>
      </c>
      <c r="H28" s="735">
        <f t="shared" si="1"/>
        <v>0.7251098901098901</v>
      </c>
    </row>
    <row r="29" spans="1:8" s="667" customFormat="1" ht="21" customHeight="1">
      <c r="A29" s="736"/>
      <c r="B29" s="737"/>
      <c r="C29" s="738">
        <v>4120</v>
      </c>
      <c r="D29" s="697" t="s">
        <v>218</v>
      </c>
      <c r="E29" s="674" t="s">
        <v>17</v>
      </c>
      <c r="F29" s="699">
        <v>55</v>
      </c>
      <c r="G29" s="739">
        <v>38.67</v>
      </c>
      <c r="H29" s="735">
        <f t="shared" si="1"/>
        <v>0.7030909090909091</v>
      </c>
    </row>
    <row r="30" spans="1:8" s="667" customFormat="1" ht="21" customHeight="1">
      <c r="A30" s="736"/>
      <c r="B30" s="737"/>
      <c r="C30" s="738">
        <v>4170</v>
      </c>
      <c r="D30" s="697" t="s">
        <v>220</v>
      </c>
      <c r="E30" s="674" t="s">
        <v>17</v>
      </c>
      <c r="F30" s="699">
        <v>2408</v>
      </c>
      <c r="G30" s="739">
        <v>1748</v>
      </c>
      <c r="H30" s="735">
        <f t="shared" si="1"/>
        <v>0.7259136212624585</v>
      </c>
    </row>
    <row r="31" spans="1:8" s="667" customFormat="1" ht="21" customHeight="1">
      <c r="A31" s="736"/>
      <c r="B31" s="737"/>
      <c r="C31" s="738">
        <v>4210</v>
      </c>
      <c r="D31" s="697" t="s">
        <v>222</v>
      </c>
      <c r="E31" s="674" t="s">
        <v>17</v>
      </c>
      <c r="F31" s="699">
        <v>485.99</v>
      </c>
      <c r="G31" s="739">
        <v>485.54</v>
      </c>
      <c r="H31" s="735">
        <f t="shared" si="1"/>
        <v>0.9990740550217083</v>
      </c>
    </row>
    <row r="32" spans="1:8" s="667" customFormat="1" ht="21" customHeight="1">
      <c r="A32" s="736"/>
      <c r="B32" s="737"/>
      <c r="C32" s="738">
        <v>4300</v>
      </c>
      <c r="D32" s="697" t="s">
        <v>206</v>
      </c>
      <c r="E32" s="674" t="s">
        <v>17</v>
      </c>
      <c r="F32" s="699">
        <v>300</v>
      </c>
      <c r="G32" s="739">
        <v>140</v>
      </c>
      <c r="H32" s="735">
        <f t="shared" si="1"/>
        <v>0.4666666666666667</v>
      </c>
    </row>
    <row r="33" spans="1:8" s="667" customFormat="1" ht="21" customHeight="1">
      <c r="A33" s="736"/>
      <c r="B33" s="737"/>
      <c r="C33" s="738">
        <v>4410</v>
      </c>
      <c r="D33" s="697" t="s">
        <v>237</v>
      </c>
      <c r="E33" s="740" t="s">
        <v>17</v>
      </c>
      <c r="F33" s="741">
        <v>261.96</v>
      </c>
      <c r="G33" s="742">
        <v>169.19</v>
      </c>
      <c r="H33" s="735">
        <f t="shared" si="1"/>
        <v>0.6458619636585738</v>
      </c>
    </row>
    <row r="34" spans="1:8" s="667" customFormat="1" ht="26.25" customHeight="1">
      <c r="A34" s="736"/>
      <c r="B34" s="737"/>
      <c r="C34" s="738">
        <v>4740</v>
      </c>
      <c r="D34" s="724" t="s">
        <v>249</v>
      </c>
      <c r="E34" s="740" t="s">
        <v>433</v>
      </c>
      <c r="F34" s="743">
        <v>81.05</v>
      </c>
      <c r="G34" s="744">
        <v>0</v>
      </c>
      <c r="H34" s="735">
        <f t="shared" si="1"/>
        <v>0</v>
      </c>
    </row>
    <row r="35" spans="1:8" s="667" customFormat="1" ht="27.75" customHeight="1">
      <c r="A35" s="736"/>
      <c r="B35" s="737"/>
      <c r="C35" s="738">
        <v>4750</v>
      </c>
      <c r="D35" s="745" t="s">
        <v>250</v>
      </c>
      <c r="E35" s="674" t="s">
        <v>17</v>
      </c>
      <c r="F35" s="743">
        <v>192</v>
      </c>
      <c r="G35" s="744">
        <v>192</v>
      </c>
      <c r="H35" s="735">
        <f t="shared" si="1"/>
        <v>1</v>
      </c>
    </row>
    <row r="36" spans="1:8" s="667" customFormat="1" ht="19.5" customHeight="1">
      <c r="A36" s="736"/>
      <c r="B36" s="737"/>
      <c r="C36" s="746"/>
      <c r="D36" s="747"/>
      <c r="E36" s="748"/>
      <c r="F36" s="749">
        <f>SUM(F27:F35)</f>
        <v>7568</v>
      </c>
      <c r="G36" s="749">
        <f>SUM(G27:G35)</f>
        <v>4747.34</v>
      </c>
      <c r="H36" s="750">
        <f t="shared" si="1"/>
        <v>0.6272912262156448</v>
      </c>
    </row>
    <row r="37" spans="1:8" s="751" customFormat="1" ht="19.5" customHeight="1">
      <c r="A37" s="752"/>
      <c r="B37" s="753"/>
      <c r="C37" s="754"/>
      <c r="D37" s="755"/>
      <c r="E37" s="756"/>
      <c r="F37" s="757">
        <f>F25+F36</f>
        <v>10568</v>
      </c>
      <c r="G37" s="758">
        <f>G25+G36</f>
        <v>6246.6900000000005</v>
      </c>
      <c r="H37" s="759">
        <f t="shared" si="1"/>
        <v>0.5910948145344437</v>
      </c>
    </row>
    <row r="38" spans="1:8" s="667" customFormat="1" ht="33.75" customHeight="1">
      <c r="A38" s="691">
        <v>851</v>
      </c>
      <c r="B38" s="760"/>
      <c r="C38" s="680"/>
      <c r="D38" s="655" t="s">
        <v>137</v>
      </c>
      <c r="E38" s="761"/>
      <c r="F38" s="762"/>
      <c r="G38" s="762"/>
      <c r="H38" s="658"/>
    </row>
    <row r="39" spans="1:8" s="659" customFormat="1" ht="21" customHeight="1">
      <c r="A39" s="763"/>
      <c r="B39" s="764">
        <v>85195</v>
      </c>
      <c r="C39" s="765"/>
      <c r="D39" s="766" t="s">
        <v>14</v>
      </c>
      <c r="E39" s="767"/>
      <c r="F39" s="719"/>
      <c r="G39" s="719"/>
      <c r="H39" s="666"/>
    </row>
    <row r="40" spans="1:8" s="667" customFormat="1" ht="29.25" customHeight="1">
      <c r="A40" s="736"/>
      <c r="B40" s="768"/>
      <c r="C40" s="712">
        <v>4740</v>
      </c>
      <c r="D40" s="769" t="s">
        <v>276</v>
      </c>
      <c r="E40" s="674" t="s">
        <v>52</v>
      </c>
      <c r="F40" s="699">
        <v>50</v>
      </c>
      <c r="G40" s="700">
        <v>0</v>
      </c>
      <c r="H40" s="735">
        <f>G40/F40</f>
        <v>0</v>
      </c>
    </row>
    <row r="41" spans="1:8" s="659" customFormat="1" ht="21" customHeight="1">
      <c r="A41" s="770"/>
      <c r="B41" s="685"/>
      <c r="C41" s="771"/>
      <c r="D41" s="772"/>
      <c r="E41" s="773"/>
      <c r="F41" s="683">
        <f>SUM(F40:F40)</f>
        <v>50</v>
      </c>
      <c r="G41" s="683">
        <f>SUM(G40:G40)</f>
        <v>0</v>
      </c>
      <c r="H41" s="684">
        <f>G41/F41</f>
        <v>0</v>
      </c>
    </row>
    <row r="42" spans="1:8" s="652" customFormat="1" ht="21" customHeight="1">
      <c r="A42" s="774"/>
      <c r="B42" s="774"/>
      <c r="C42" s="653"/>
      <c r="D42" s="775"/>
      <c r="E42" s="776"/>
      <c r="F42" s="688">
        <f>F41</f>
        <v>50</v>
      </c>
      <c r="G42" s="688">
        <f>G41</f>
        <v>0</v>
      </c>
      <c r="H42" s="689">
        <f>G42/F42</f>
        <v>0</v>
      </c>
    </row>
    <row r="43" spans="1:8" s="667" customFormat="1" ht="21" customHeight="1">
      <c r="A43" s="690">
        <v>852</v>
      </c>
      <c r="B43" s="694"/>
      <c r="C43" s="680"/>
      <c r="D43" s="655" t="s">
        <v>140</v>
      </c>
      <c r="E43" s="761"/>
      <c r="F43" s="762"/>
      <c r="G43" s="762"/>
      <c r="H43" s="658"/>
    </row>
    <row r="44" spans="1:8" s="659" customFormat="1" ht="51.75" customHeight="1">
      <c r="A44" s="777"/>
      <c r="B44" s="764">
        <v>85212</v>
      </c>
      <c r="C44" s="662"/>
      <c r="D44" s="513" t="s">
        <v>142</v>
      </c>
      <c r="E44" s="664"/>
      <c r="F44" s="719"/>
      <c r="G44" s="719"/>
      <c r="H44" s="666"/>
    </row>
    <row r="45" spans="1:8" s="667" customFormat="1" ht="21" customHeight="1">
      <c r="A45" s="778"/>
      <c r="B45" s="736"/>
      <c r="C45" s="696" t="s">
        <v>385</v>
      </c>
      <c r="D45" s="769" t="s">
        <v>386</v>
      </c>
      <c r="E45" s="674" t="s">
        <v>17</v>
      </c>
      <c r="F45" s="699">
        <v>765036</v>
      </c>
      <c r="G45" s="699">
        <v>369134.32</v>
      </c>
      <c r="H45" s="735">
        <f aca="true" t="shared" si="2" ref="H45:H54">G45/F45</f>
        <v>0.4825058167197361</v>
      </c>
    </row>
    <row r="46" spans="1:8" s="667" customFormat="1" ht="20.25" customHeight="1">
      <c r="A46" s="778"/>
      <c r="B46" s="736"/>
      <c r="C46" s="696" t="s">
        <v>211</v>
      </c>
      <c r="D46" s="769" t="s">
        <v>212</v>
      </c>
      <c r="E46" s="674" t="s">
        <v>17</v>
      </c>
      <c r="F46" s="699">
        <v>18000</v>
      </c>
      <c r="G46" s="699">
        <v>9071</v>
      </c>
      <c r="H46" s="735">
        <f t="shared" si="2"/>
        <v>0.5039444444444444</v>
      </c>
    </row>
    <row r="47" spans="1:8" s="667" customFormat="1" ht="22.5" customHeight="1">
      <c r="A47" s="778"/>
      <c r="B47" s="736"/>
      <c r="C47" s="696" t="s">
        <v>215</v>
      </c>
      <c r="D47" s="769" t="s">
        <v>216</v>
      </c>
      <c r="E47" s="674" t="s">
        <v>17</v>
      </c>
      <c r="F47" s="699">
        <v>13616</v>
      </c>
      <c r="G47" s="699">
        <v>6885.77</v>
      </c>
      <c r="H47" s="735">
        <f t="shared" si="2"/>
        <v>0.5057116627497062</v>
      </c>
    </row>
    <row r="48" spans="1:8" s="667" customFormat="1" ht="19.5" customHeight="1">
      <c r="A48" s="779"/>
      <c r="B48" s="780"/>
      <c r="C48" s="702" t="s">
        <v>217</v>
      </c>
      <c r="D48" s="781" t="s">
        <v>218</v>
      </c>
      <c r="E48" s="674" t="s">
        <v>17</v>
      </c>
      <c r="F48" s="705">
        <v>441</v>
      </c>
      <c r="G48" s="705">
        <v>178.41</v>
      </c>
      <c r="H48" s="735">
        <f t="shared" si="2"/>
        <v>0.4045578231292517</v>
      </c>
    </row>
    <row r="49" spans="1:8" s="667" customFormat="1" ht="26.25" customHeight="1">
      <c r="A49" s="782"/>
      <c r="B49" s="729"/>
      <c r="C49" s="706" t="s">
        <v>221</v>
      </c>
      <c r="D49" s="783" t="s">
        <v>222</v>
      </c>
      <c r="E49" s="674" t="s">
        <v>52</v>
      </c>
      <c r="F49" s="725">
        <v>507</v>
      </c>
      <c r="G49" s="734">
        <v>0</v>
      </c>
      <c r="H49" s="735">
        <f t="shared" si="2"/>
        <v>0</v>
      </c>
    </row>
    <row r="50" spans="1:8" s="667" customFormat="1" ht="23.25" customHeight="1">
      <c r="A50" s="778"/>
      <c r="B50" s="736"/>
      <c r="C50" s="696" t="s">
        <v>205</v>
      </c>
      <c r="D50" s="769" t="s">
        <v>206</v>
      </c>
      <c r="E50" s="674" t="s">
        <v>210</v>
      </c>
      <c r="F50" s="699">
        <v>300</v>
      </c>
      <c r="G50" s="784">
        <v>221.14</v>
      </c>
      <c r="H50" s="735">
        <f t="shared" si="2"/>
        <v>0.7371333333333333</v>
      </c>
    </row>
    <row r="51" spans="1:8" s="667" customFormat="1" ht="27" customHeight="1">
      <c r="A51" s="778"/>
      <c r="B51" s="736"/>
      <c r="C51" s="696" t="s">
        <v>247</v>
      </c>
      <c r="D51" s="769" t="s">
        <v>248</v>
      </c>
      <c r="E51" s="674" t="s">
        <v>17</v>
      </c>
      <c r="F51" s="699">
        <v>400</v>
      </c>
      <c r="G51" s="784">
        <v>300</v>
      </c>
      <c r="H51" s="735">
        <f t="shared" si="2"/>
        <v>0.75</v>
      </c>
    </row>
    <row r="52" spans="1:8" s="667" customFormat="1" ht="27" customHeight="1">
      <c r="A52" s="778"/>
      <c r="B52" s="736"/>
      <c r="C52" s="712" t="s">
        <v>275</v>
      </c>
      <c r="D52" s="769" t="s">
        <v>276</v>
      </c>
      <c r="E52" s="674" t="s">
        <v>52</v>
      </c>
      <c r="F52" s="699">
        <v>300</v>
      </c>
      <c r="G52" s="784">
        <v>0</v>
      </c>
      <c r="H52" s="735">
        <f t="shared" si="2"/>
        <v>0</v>
      </c>
    </row>
    <row r="53" spans="1:8" s="667" customFormat="1" ht="27" customHeight="1">
      <c r="A53" s="778"/>
      <c r="B53" s="736"/>
      <c r="C53" s="706" t="s">
        <v>277</v>
      </c>
      <c r="D53" s="769" t="s">
        <v>250</v>
      </c>
      <c r="E53" s="674" t="s">
        <v>52</v>
      </c>
      <c r="F53" s="699">
        <v>400</v>
      </c>
      <c r="G53" s="784">
        <v>0</v>
      </c>
      <c r="H53" s="735">
        <f t="shared" si="2"/>
        <v>0</v>
      </c>
    </row>
    <row r="54" spans="1:8" s="659" customFormat="1" ht="21" customHeight="1">
      <c r="A54" s="785"/>
      <c r="B54" s="786"/>
      <c r="C54" s="662"/>
      <c r="D54" s="787"/>
      <c r="E54" s="788"/>
      <c r="F54" s="683">
        <f>SUM(F45:F53)</f>
        <v>799000</v>
      </c>
      <c r="G54" s="683">
        <f>SUM(G45:G53)</f>
        <v>385790.64</v>
      </c>
      <c r="H54" s="684">
        <f t="shared" si="2"/>
        <v>0.4828418523153943</v>
      </c>
    </row>
    <row r="55" spans="1:8" s="659" customFormat="1" ht="66" customHeight="1">
      <c r="A55" s="785"/>
      <c r="B55" s="789">
        <v>85213</v>
      </c>
      <c r="C55" s="662"/>
      <c r="D55" s="617" t="s">
        <v>146</v>
      </c>
      <c r="E55" s="664"/>
      <c r="F55" s="719"/>
      <c r="G55" s="719"/>
      <c r="H55" s="666"/>
    </row>
    <row r="56" spans="1:8" s="667" customFormat="1" ht="26.25" customHeight="1">
      <c r="A56" s="723"/>
      <c r="B56" s="790"/>
      <c r="C56" s="728" t="s">
        <v>388</v>
      </c>
      <c r="D56" s="679" t="s">
        <v>389</v>
      </c>
      <c r="E56" s="674" t="s">
        <v>17</v>
      </c>
      <c r="F56" s="699">
        <v>900</v>
      </c>
      <c r="G56" s="784">
        <v>561.6</v>
      </c>
      <c r="H56" s="658">
        <f>G56/F56</f>
        <v>0.624</v>
      </c>
    </row>
    <row r="57" spans="1:8" s="659" customFormat="1" ht="21" customHeight="1">
      <c r="A57" s="785"/>
      <c r="B57" s="790"/>
      <c r="C57" s="662"/>
      <c r="D57" s="787"/>
      <c r="E57" s="788"/>
      <c r="F57" s="683">
        <f>SUM(F56)</f>
        <v>900</v>
      </c>
      <c r="G57" s="683">
        <f>SUM(G56)</f>
        <v>561.6</v>
      </c>
      <c r="H57" s="684">
        <f>G57/F57</f>
        <v>0.624</v>
      </c>
    </row>
    <row r="58" spans="1:8" s="659" customFormat="1" ht="21" customHeight="1" thickBot="1">
      <c r="A58" s="791"/>
      <c r="B58" s="694"/>
      <c r="C58" s="792"/>
      <c r="D58" s="793"/>
      <c r="E58" s="794"/>
      <c r="F58" s="795">
        <f>+F57+F54</f>
        <v>799900</v>
      </c>
      <c r="G58" s="795">
        <f>+G57+G54</f>
        <v>386352.24</v>
      </c>
      <c r="H58" s="796">
        <f>G58/F58</f>
        <v>0.48300067508438554</v>
      </c>
    </row>
    <row r="59" spans="1:8" s="652" customFormat="1" ht="22.5" customHeight="1" thickBot="1">
      <c r="A59" s="797" t="s">
        <v>186</v>
      </c>
      <c r="B59" s="798"/>
      <c r="C59" s="798"/>
      <c r="D59" s="798"/>
      <c r="E59" s="798"/>
      <c r="F59" s="799">
        <f>F58+F42+F37+F19+F9</f>
        <v>852422.61</v>
      </c>
      <c r="G59" s="800">
        <f>G58+G42+G37+G19+G9</f>
        <v>415437.81999999995</v>
      </c>
      <c r="H59" s="801">
        <f>G59/F59</f>
        <v>0.48736133359953926</v>
      </c>
    </row>
    <row r="60" spans="1:8" s="667" customFormat="1" ht="12.75">
      <c r="A60" s="645"/>
      <c r="B60" s="645"/>
      <c r="C60" s="802"/>
      <c r="D60" s="803"/>
      <c r="E60" s="804"/>
      <c r="F60" s="805"/>
      <c r="G60" s="803"/>
      <c r="H60" s="806"/>
    </row>
    <row r="61" spans="1:8" s="667" customFormat="1" ht="12.75">
      <c r="A61" s="645"/>
      <c r="B61" s="645"/>
      <c r="C61" s="646"/>
      <c r="E61" s="645"/>
      <c r="F61" s="668"/>
      <c r="H61" s="669"/>
    </row>
    <row r="62" spans="1:8" s="667" customFormat="1" ht="12.75">
      <c r="A62" s="645"/>
      <c r="B62" s="645"/>
      <c r="C62" s="646"/>
      <c r="E62" s="645"/>
      <c r="F62" s="668"/>
      <c r="H62" s="669"/>
    </row>
    <row r="63" spans="1:8" s="667" customFormat="1" ht="12.75">
      <c r="A63" s="645"/>
      <c r="B63" s="645"/>
      <c r="C63" s="646"/>
      <c r="E63" s="645"/>
      <c r="F63" s="668"/>
      <c r="H63" s="669"/>
    </row>
    <row r="64" spans="1:8" s="667" customFormat="1" ht="12.75">
      <c r="A64" s="645"/>
      <c r="B64" s="645"/>
      <c r="C64" s="646"/>
      <c r="E64" s="645"/>
      <c r="F64" s="668"/>
      <c r="H64" s="669"/>
    </row>
    <row r="65" spans="1:8" s="667" customFormat="1" ht="12.75">
      <c r="A65" s="645"/>
      <c r="B65" s="645"/>
      <c r="C65" s="646"/>
      <c r="E65" s="645"/>
      <c r="F65" s="668"/>
      <c r="H65" s="669"/>
    </row>
    <row r="66" spans="1:8" s="667" customFormat="1" ht="12.75">
      <c r="A66" s="645"/>
      <c r="B66" s="645"/>
      <c r="C66" s="646"/>
      <c r="E66" s="645"/>
      <c r="F66" s="668"/>
      <c r="H66" s="669"/>
    </row>
    <row r="67" spans="1:8" s="667" customFormat="1" ht="12.75">
      <c r="A67" s="645"/>
      <c r="B67" s="645"/>
      <c r="C67" s="646"/>
      <c r="E67" s="645"/>
      <c r="F67" s="668"/>
      <c r="H67" s="669"/>
    </row>
    <row r="68" spans="1:8" s="667" customFormat="1" ht="12.75">
      <c r="A68" s="645"/>
      <c r="B68" s="645"/>
      <c r="C68" s="646"/>
      <c r="E68" s="645"/>
      <c r="F68" s="668"/>
      <c r="H68" s="669"/>
    </row>
    <row r="69" spans="1:8" s="667" customFormat="1" ht="12.75">
      <c r="A69" s="645"/>
      <c r="B69" s="645"/>
      <c r="C69" s="646"/>
      <c r="E69" s="645"/>
      <c r="F69" s="668"/>
      <c r="H69" s="669"/>
    </row>
    <row r="70" spans="1:8" s="667" customFormat="1" ht="12.75">
      <c r="A70" s="645"/>
      <c r="B70" s="645"/>
      <c r="C70" s="646"/>
      <c r="E70" s="645"/>
      <c r="F70" s="668"/>
      <c r="H70" s="669"/>
    </row>
    <row r="71" spans="1:8" s="667" customFormat="1" ht="12.75">
      <c r="A71" s="645"/>
      <c r="B71" s="645"/>
      <c r="C71" s="646"/>
      <c r="E71" s="645"/>
      <c r="F71" s="668"/>
      <c r="H71" s="669"/>
    </row>
    <row r="72" spans="1:8" s="667" customFormat="1" ht="12.75">
      <c r="A72" s="645"/>
      <c r="B72" s="645"/>
      <c r="C72" s="646"/>
      <c r="E72" s="645"/>
      <c r="F72" s="668"/>
      <c r="H72" s="669"/>
    </row>
    <row r="73" spans="1:8" s="667" customFormat="1" ht="12.75">
      <c r="A73" s="645"/>
      <c r="B73" s="645"/>
      <c r="C73" s="646"/>
      <c r="E73" s="645"/>
      <c r="F73" s="668"/>
      <c r="H73" s="669"/>
    </row>
    <row r="74" spans="1:8" s="667" customFormat="1" ht="12.75">
      <c r="A74" s="645"/>
      <c r="B74" s="645"/>
      <c r="C74" s="646"/>
      <c r="E74" s="645"/>
      <c r="F74" s="668"/>
      <c r="H74" s="669"/>
    </row>
    <row r="75" spans="1:8" s="667" customFormat="1" ht="12.75">
      <c r="A75" s="645"/>
      <c r="B75" s="645"/>
      <c r="C75" s="646"/>
      <c r="E75" s="645"/>
      <c r="F75" s="668"/>
      <c r="H75" s="669"/>
    </row>
    <row r="76" spans="1:8" s="667" customFormat="1" ht="12.75">
      <c r="A76" s="645"/>
      <c r="B76" s="645"/>
      <c r="C76" s="646"/>
      <c r="E76" s="645"/>
      <c r="F76" s="668"/>
      <c r="H76" s="669"/>
    </row>
    <row r="77" spans="1:8" s="667" customFormat="1" ht="12.75">
      <c r="A77" s="645"/>
      <c r="B77" s="645"/>
      <c r="C77" s="646"/>
      <c r="E77" s="645"/>
      <c r="F77" s="668"/>
      <c r="H77" s="669"/>
    </row>
    <row r="78" spans="1:8" s="667" customFormat="1" ht="12.75">
      <c r="A78" s="645"/>
      <c r="B78" s="645"/>
      <c r="C78" s="646"/>
      <c r="E78" s="645"/>
      <c r="F78" s="668"/>
      <c r="H78" s="669"/>
    </row>
    <row r="79" spans="1:8" s="667" customFormat="1" ht="12.75">
      <c r="A79" s="645"/>
      <c r="B79" s="645"/>
      <c r="C79" s="646"/>
      <c r="E79" s="645"/>
      <c r="F79" s="668"/>
      <c r="H79" s="669"/>
    </row>
    <row r="80" spans="1:8" s="667" customFormat="1" ht="12.75">
      <c r="A80" s="645"/>
      <c r="B80" s="645"/>
      <c r="C80" s="646"/>
      <c r="E80" s="645"/>
      <c r="F80" s="668"/>
      <c r="H80" s="669"/>
    </row>
    <row r="81" spans="1:8" s="667" customFormat="1" ht="12.75">
      <c r="A81" s="645"/>
      <c r="B81" s="645"/>
      <c r="C81" s="646"/>
      <c r="E81" s="645"/>
      <c r="F81" s="668"/>
      <c r="H81" s="669"/>
    </row>
    <row r="82" spans="1:8" s="667" customFormat="1" ht="12.75">
      <c r="A82" s="645"/>
      <c r="B82" s="645"/>
      <c r="C82" s="646"/>
      <c r="E82" s="645"/>
      <c r="F82" s="668"/>
      <c r="H82" s="669"/>
    </row>
    <row r="83" spans="1:8" s="667" customFormat="1" ht="12.75">
      <c r="A83" s="645"/>
      <c r="B83" s="645"/>
      <c r="C83" s="646"/>
      <c r="E83" s="645"/>
      <c r="F83" s="668"/>
      <c r="H83" s="669"/>
    </row>
    <row r="84" spans="1:8" s="667" customFormat="1" ht="12.75">
      <c r="A84" s="645"/>
      <c r="B84" s="645"/>
      <c r="C84" s="646"/>
      <c r="E84" s="645"/>
      <c r="F84" s="668"/>
      <c r="H84" s="669"/>
    </row>
    <row r="85" spans="1:8" s="667" customFormat="1" ht="12.75">
      <c r="A85" s="645"/>
      <c r="B85" s="645"/>
      <c r="C85" s="646"/>
      <c r="E85" s="645"/>
      <c r="F85" s="668"/>
      <c r="H85" s="669"/>
    </row>
    <row r="86" spans="1:8" s="667" customFormat="1" ht="12.75">
      <c r="A86" s="645"/>
      <c r="B86" s="645"/>
      <c r="C86" s="646"/>
      <c r="E86" s="645"/>
      <c r="F86" s="668"/>
      <c r="H86" s="669"/>
    </row>
    <row r="87" spans="1:8" s="667" customFormat="1" ht="12.75">
      <c r="A87" s="645"/>
      <c r="B87" s="645"/>
      <c r="C87" s="646"/>
      <c r="E87" s="645"/>
      <c r="F87" s="668"/>
      <c r="H87" s="669"/>
    </row>
    <row r="88" spans="1:8" s="667" customFormat="1" ht="12.75">
      <c r="A88" s="645"/>
      <c r="B88" s="645"/>
      <c r="C88" s="646"/>
      <c r="E88" s="645"/>
      <c r="F88" s="668"/>
      <c r="H88" s="669"/>
    </row>
    <row r="89" spans="1:8" s="667" customFormat="1" ht="12.75">
      <c r="A89" s="645"/>
      <c r="B89" s="645"/>
      <c r="C89" s="646"/>
      <c r="E89" s="645"/>
      <c r="F89" s="668"/>
      <c r="H89" s="669"/>
    </row>
    <row r="90" spans="1:8" s="667" customFormat="1" ht="12.75">
      <c r="A90" s="645"/>
      <c r="B90" s="645"/>
      <c r="C90" s="646"/>
      <c r="E90" s="645"/>
      <c r="F90" s="668"/>
      <c r="H90" s="669"/>
    </row>
  </sheetData>
  <mergeCells count="2">
    <mergeCell ref="A1:H1"/>
    <mergeCell ref="A59:E59"/>
  </mergeCells>
  <printOptions/>
  <pageMargins left="0.35433070866141736" right="0.35433070866141736" top="0.5511811023622047" bottom="0.4330708661417323" header="0.4724409448818898" footer="0.2362204724409449"/>
  <pageSetup horizontalDpi="600" verticalDpi="600" orientation="landscape" paperSize="9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E6" sqref="E6"/>
    </sheetView>
  </sheetViews>
  <sheetFormatPr defaultColWidth="9.140625" defaultRowHeight="12.75"/>
  <cols>
    <col min="1" max="1" width="6.57421875" style="547" customWidth="1"/>
    <col min="2" max="2" width="10.8515625" style="548" customWidth="1"/>
    <col min="3" max="3" width="11.57421875" style="547" customWidth="1"/>
    <col min="4" max="4" width="46.7109375" style="549" customWidth="1"/>
    <col min="5" max="5" width="22.140625" style="550" customWidth="1"/>
    <col min="6" max="6" width="17.140625" style="551" customWidth="1"/>
    <col min="7" max="7" width="16.28125" style="551" customWidth="1"/>
    <col min="8" max="8" width="10.8515625" style="552" customWidth="1"/>
    <col min="9" max="16384" width="9.140625" style="546" customWidth="1"/>
  </cols>
  <sheetData>
    <row r="1" spans="1:8" s="553" customFormat="1" ht="47.25" customHeight="1">
      <c r="A1" s="554" t="s">
        <v>434</v>
      </c>
      <c r="B1" s="554"/>
      <c r="C1" s="554"/>
      <c r="D1" s="554"/>
      <c r="E1" s="554"/>
      <c r="F1" s="554"/>
      <c r="G1" s="554"/>
      <c r="H1" s="554"/>
    </row>
    <row r="2" ht="17.25" customHeight="1"/>
    <row r="3" spans="1:8" s="555" customFormat="1" ht="33.75" customHeight="1">
      <c r="A3" s="556" t="s">
        <v>3</v>
      </c>
      <c r="B3" s="556" t="s">
        <v>4</v>
      </c>
      <c r="C3" s="556" t="s">
        <v>5</v>
      </c>
      <c r="D3" s="557" t="s">
        <v>422</v>
      </c>
      <c r="E3" s="557" t="s">
        <v>7</v>
      </c>
      <c r="F3" s="558" t="s">
        <v>423</v>
      </c>
      <c r="G3" s="558" t="s">
        <v>424</v>
      </c>
      <c r="H3" s="559" t="s">
        <v>10</v>
      </c>
    </row>
    <row r="4" spans="1:8" s="807" customFormat="1" ht="21" customHeight="1">
      <c r="A4" s="69" t="s">
        <v>139</v>
      </c>
      <c r="B4" s="45"/>
      <c r="C4" s="46"/>
      <c r="D4" s="169" t="s">
        <v>140</v>
      </c>
      <c r="E4" s="48"/>
      <c r="F4" s="30"/>
      <c r="G4" s="30"/>
      <c r="H4" s="170"/>
    </row>
    <row r="5" spans="1:8" s="807" customFormat="1" ht="67.5" customHeight="1">
      <c r="A5" s="71"/>
      <c r="B5" s="185" t="s">
        <v>145</v>
      </c>
      <c r="C5" s="135"/>
      <c r="D5" s="136" t="s">
        <v>146</v>
      </c>
      <c r="E5" s="54"/>
      <c r="F5" s="30"/>
      <c r="G5" s="30"/>
      <c r="H5" s="49"/>
    </row>
    <row r="6" spans="1:8" s="807" customFormat="1" ht="41.25" customHeight="1">
      <c r="A6" s="75"/>
      <c r="B6" s="188"/>
      <c r="C6" s="62" t="s">
        <v>147</v>
      </c>
      <c r="D6" s="123" t="s">
        <v>148</v>
      </c>
      <c r="E6" s="189" t="s">
        <v>17</v>
      </c>
      <c r="F6" s="30">
        <v>2100</v>
      </c>
      <c r="G6" s="30">
        <v>1008</v>
      </c>
      <c r="H6" s="57">
        <f>G6/F6</f>
        <v>0.48</v>
      </c>
    </row>
    <row r="7" spans="1:8" s="807" customFormat="1" ht="19.5" customHeight="1">
      <c r="A7" s="75"/>
      <c r="B7" s="108"/>
      <c r="C7" s="808"/>
      <c r="D7" s="127"/>
      <c r="E7" s="190"/>
      <c r="F7" s="38">
        <f>SUM(F6:F6)</f>
        <v>2100</v>
      </c>
      <c r="G7" s="38">
        <f>SUM(G6:G6)</f>
        <v>1008</v>
      </c>
      <c r="H7" s="39">
        <f>G7/F7</f>
        <v>0.48</v>
      </c>
    </row>
    <row r="8" spans="1:8" s="807" customFormat="1" ht="29.25" customHeight="1">
      <c r="A8" s="75"/>
      <c r="B8" s="85" t="s">
        <v>149</v>
      </c>
      <c r="C8" s="115"/>
      <c r="D8" s="129" t="s">
        <v>150</v>
      </c>
      <c r="E8" s="191"/>
      <c r="F8" s="30"/>
      <c r="G8" s="30"/>
      <c r="H8" s="49"/>
    </row>
    <row r="9" spans="1:8" s="807" customFormat="1" ht="41.25" customHeight="1">
      <c r="A9" s="75"/>
      <c r="B9" s="96"/>
      <c r="C9" s="122" t="s">
        <v>147</v>
      </c>
      <c r="D9" s="123" t="s">
        <v>148</v>
      </c>
      <c r="E9" s="189" t="s">
        <v>17</v>
      </c>
      <c r="F9" s="30">
        <v>9100</v>
      </c>
      <c r="G9" s="30">
        <v>7878</v>
      </c>
      <c r="H9" s="57">
        <f>G9/F9</f>
        <v>0.8657142857142858</v>
      </c>
    </row>
    <row r="10" spans="1:8" s="807" customFormat="1" ht="39.75" customHeight="1">
      <c r="A10" s="75"/>
      <c r="B10" s="96"/>
      <c r="C10" s="103" t="s">
        <v>151</v>
      </c>
      <c r="D10" s="123" t="s">
        <v>148</v>
      </c>
      <c r="E10" s="189" t="s">
        <v>17</v>
      </c>
      <c r="F10" s="30">
        <v>3400</v>
      </c>
      <c r="G10" s="30">
        <v>0</v>
      </c>
      <c r="H10" s="57">
        <f>G10/F10</f>
        <v>0</v>
      </c>
    </row>
    <row r="11" spans="1:8" s="807" customFormat="1" ht="19.5" customHeight="1">
      <c r="A11" s="75"/>
      <c r="B11" s="99"/>
      <c r="C11" s="809"/>
      <c r="D11" s="127"/>
      <c r="E11" s="190"/>
      <c r="F11" s="38">
        <f>SUM(F9:F10)</f>
        <v>12500</v>
      </c>
      <c r="G11" s="38">
        <f>SUM(G9:G10)</f>
        <v>7878</v>
      </c>
      <c r="H11" s="39">
        <f>G11/F11</f>
        <v>0.63024</v>
      </c>
    </row>
    <row r="12" spans="1:8" s="807" customFormat="1" ht="21" customHeight="1">
      <c r="A12" s="75"/>
      <c r="B12" s="150">
        <v>85216</v>
      </c>
      <c r="C12" s="52"/>
      <c r="D12" s="129" t="s">
        <v>152</v>
      </c>
      <c r="E12" s="191"/>
      <c r="F12" s="30"/>
      <c r="G12" s="30"/>
      <c r="H12" s="161"/>
    </row>
    <row r="13" spans="1:8" s="807" customFormat="1" ht="43.5" customHeight="1">
      <c r="A13" s="75"/>
      <c r="B13" s="101"/>
      <c r="C13" s="32" t="s">
        <v>147</v>
      </c>
      <c r="D13" s="123" t="s">
        <v>148</v>
      </c>
      <c r="E13" s="189" t="s">
        <v>17</v>
      </c>
      <c r="F13" s="30">
        <v>17300</v>
      </c>
      <c r="G13" s="30">
        <v>11500</v>
      </c>
      <c r="H13" s="57">
        <f>G13/F13</f>
        <v>0.6647398843930635</v>
      </c>
    </row>
    <row r="14" spans="1:8" s="807" customFormat="1" ht="19.5" customHeight="1">
      <c r="A14" s="75"/>
      <c r="B14" s="108"/>
      <c r="C14" s="808"/>
      <c r="D14" s="127"/>
      <c r="E14" s="190"/>
      <c r="F14" s="38">
        <f>SUM(F13:F13)</f>
        <v>17300</v>
      </c>
      <c r="G14" s="38">
        <f>SUM(G13:G13)</f>
        <v>11500</v>
      </c>
      <c r="H14" s="39">
        <f>G14/F14</f>
        <v>0.6647398843930635</v>
      </c>
    </row>
    <row r="15" spans="1:8" s="807" customFormat="1" ht="19.5" customHeight="1">
      <c r="A15" s="75"/>
      <c r="B15" s="150" t="s">
        <v>153</v>
      </c>
      <c r="C15" s="52"/>
      <c r="D15" s="129" t="s">
        <v>154</v>
      </c>
      <c r="E15" s="191"/>
      <c r="F15" s="30"/>
      <c r="G15" s="30"/>
      <c r="H15" s="161"/>
    </row>
    <row r="16" spans="1:8" s="807" customFormat="1" ht="40.5" customHeight="1">
      <c r="A16" s="75"/>
      <c r="B16" s="101"/>
      <c r="C16" s="32" t="s">
        <v>147</v>
      </c>
      <c r="D16" s="123" t="s">
        <v>148</v>
      </c>
      <c r="E16" s="189" t="s">
        <v>17</v>
      </c>
      <c r="F16" s="30">
        <v>70300</v>
      </c>
      <c r="G16" s="30">
        <v>39934</v>
      </c>
      <c r="H16" s="57">
        <f>G16/F16</f>
        <v>0.5680512091038407</v>
      </c>
    </row>
    <row r="17" spans="1:8" s="807" customFormat="1" ht="19.5" customHeight="1">
      <c r="A17" s="81"/>
      <c r="B17" s="108"/>
      <c r="C17" s="808"/>
      <c r="D17" s="127"/>
      <c r="E17" s="190"/>
      <c r="F17" s="38">
        <f>SUM(F16:F16)</f>
        <v>70300</v>
      </c>
      <c r="G17" s="38">
        <f>SUM(G16:G16)</f>
        <v>39934</v>
      </c>
      <c r="H17" s="39">
        <f>G17/F17</f>
        <v>0.5680512091038407</v>
      </c>
    </row>
    <row r="18" spans="1:8" s="807" customFormat="1" ht="21" customHeight="1">
      <c r="A18" s="71"/>
      <c r="B18" s="810" t="s">
        <v>155</v>
      </c>
      <c r="C18" s="52"/>
      <c r="D18" s="129" t="s">
        <v>14</v>
      </c>
      <c r="E18" s="191"/>
      <c r="F18" s="30"/>
      <c r="G18" s="30"/>
      <c r="H18" s="49"/>
    </row>
    <row r="19" spans="1:8" s="807" customFormat="1" ht="47.25" customHeight="1">
      <c r="A19" s="75"/>
      <c r="B19" s="96"/>
      <c r="C19" s="95" t="s">
        <v>147</v>
      </c>
      <c r="D19" s="148" t="s">
        <v>148</v>
      </c>
      <c r="E19" s="189" t="s">
        <v>17</v>
      </c>
      <c r="F19" s="30">
        <v>19873</v>
      </c>
      <c r="G19" s="30">
        <v>13051</v>
      </c>
      <c r="H19" s="57">
        <f>G19/F19</f>
        <v>0.6567201730991797</v>
      </c>
    </row>
    <row r="20" spans="1:8" s="807" customFormat="1" ht="19.5" customHeight="1">
      <c r="A20" s="75"/>
      <c r="B20" s="96"/>
      <c r="C20" s="811"/>
      <c r="D20" s="146"/>
      <c r="E20" s="190"/>
      <c r="F20" s="38">
        <f>SUM(F19:F19)</f>
        <v>19873</v>
      </c>
      <c r="G20" s="38">
        <f>SUM(G19:G19)</f>
        <v>13051</v>
      </c>
      <c r="H20" s="39">
        <f>G20/F20</f>
        <v>0.6567201730991797</v>
      </c>
    </row>
    <row r="21" spans="1:8" s="807" customFormat="1" ht="19.5" customHeight="1">
      <c r="A21" s="81"/>
      <c r="B21" s="99"/>
      <c r="C21" s="809"/>
      <c r="D21" s="137"/>
      <c r="E21" s="193"/>
      <c r="F21" s="42">
        <f>F20+F17+F14+F11+F7</f>
        <v>122073</v>
      </c>
      <c r="G21" s="42">
        <f>G20+G17+G14+G11+G7</f>
        <v>73371</v>
      </c>
      <c r="H21" s="43">
        <f>G21/F21</f>
        <v>0.6010419994593399</v>
      </c>
    </row>
    <row r="22" spans="1:8" s="807" customFormat="1" ht="21" customHeight="1">
      <c r="A22" s="194" t="s">
        <v>156</v>
      </c>
      <c r="B22" s="17"/>
      <c r="C22" s="19"/>
      <c r="D22" s="147" t="s">
        <v>157</v>
      </c>
      <c r="E22" s="195"/>
      <c r="F22" s="30"/>
      <c r="G22" s="30"/>
      <c r="H22" s="49"/>
    </row>
    <row r="23" spans="1:8" s="807" customFormat="1" ht="24" customHeight="1">
      <c r="A23" s="55"/>
      <c r="B23" s="812" t="s">
        <v>162</v>
      </c>
      <c r="C23" s="27"/>
      <c r="D23" s="146" t="s">
        <v>163</v>
      </c>
      <c r="E23" s="191"/>
      <c r="F23" s="30"/>
      <c r="G23" s="30"/>
      <c r="H23" s="49"/>
    </row>
    <row r="24" spans="1:8" s="807" customFormat="1" ht="45.75" customHeight="1">
      <c r="A24" s="55"/>
      <c r="B24" s="71"/>
      <c r="C24" s="125" t="s">
        <v>147</v>
      </c>
      <c r="D24" s="123" t="s">
        <v>148</v>
      </c>
      <c r="E24" s="189" t="s">
        <v>17</v>
      </c>
      <c r="F24" s="30">
        <v>3573</v>
      </c>
      <c r="G24" s="30">
        <v>2978</v>
      </c>
      <c r="H24" s="106">
        <f>G24/F24</f>
        <v>0.8334732717604254</v>
      </c>
    </row>
    <row r="25" spans="1:8" s="807" customFormat="1" ht="18" customHeight="1">
      <c r="A25" s="55"/>
      <c r="B25" s="55"/>
      <c r="C25" s="813"/>
      <c r="D25" s="146"/>
      <c r="E25" s="190"/>
      <c r="F25" s="38">
        <f>SUM(F24:F24)</f>
        <v>3573</v>
      </c>
      <c r="G25" s="38">
        <f>SUM(G24:G24)</f>
        <v>2978</v>
      </c>
      <c r="H25" s="39">
        <f>G25/F25</f>
        <v>0.8334732717604254</v>
      </c>
    </row>
    <row r="26" spans="1:8" s="807" customFormat="1" ht="23.25" customHeight="1">
      <c r="A26" s="64"/>
      <c r="B26" s="64"/>
      <c r="C26" s="814"/>
      <c r="D26" s="137"/>
      <c r="E26" s="193"/>
      <c r="F26" s="42">
        <f>F25</f>
        <v>3573</v>
      </c>
      <c r="G26" s="42">
        <f>G25</f>
        <v>2978</v>
      </c>
      <c r="H26" s="43">
        <f>G26/F26</f>
        <v>0.8334732717604254</v>
      </c>
    </row>
    <row r="27" spans="1:8" s="201" customFormat="1" ht="45" customHeight="1">
      <c r="A27" s="202">
        <v>925</v>
      </c>
      <c r="B27" s="815"/>
      <c r="C27" s="816"/>
      <c r="D27" s="204" t="s">
        <v>176</v>
      </c>
      <c r="E27" s="195"/>
      <c r="F27" s="30"/>
      <c r="G27" s="30"/>
      <c r="H27" s="49"/>
    </row>
    <row r="28" spans="1:8" s="201" customFormat="1" ht="24.75" customHeight="1">
      <c r="A28" s="71"/>
      <c r="B28" s="114">
        <v>92503</v>
      </c>
      <c r="C28" s="115"/>
      <c r="D28" s="205" t="s">
        <v>177</v>
      </c>
      <c r="E28" s="191"/>
      <c r="F28" s="30"/>
      <c r="G28" s="30"/>
      <c r="H28" s="49"/>
    </row>
    <row r="29" spans="1:8" s="206" customFormat="1" ht="54.75" customHeight="1">
      <c r="A29" s="75"/>
      <c r="B29" s="116"/>
      <c r="C29" s="103" t="s">
        <v>147</v>
      </c>
      <c r="D29" s="123" t="s">
        <v>148</v>
      </c>
      <c r="E29" s="155" t="s">
        <v>52</v>
      </c>
      <c r="F29" s="30">
        <v>4000</v>
      </c>
      <c r="G29" s="30">
        <v>0</v>
      </c>
      <c r="H29" s="153">
        <f>G29/F29</f>
        <v>0</v>
      </c>
    </row>
    <row r="30" spans="1:8" s="807" customFormat="1" ht="19.5" customHeight="1">
      <c r="A30" s="75"/>
      <c r="B30" s="96"/>
      <c r="C30" s="814"/>
      <c r="D30" s="146"/>
      <c r="E30" s="190"/>
      <c r="F30" s="38">
        <f>SUM(F29:F29)</f>
        <v>4000</v>
      </c>
      <c r="G30" s="38">
        <f>SUM(G29:G29)</f>
        <v>0</v>
      </c>
      <c r="H30" s="39">
        <f>G30/F30</f>
        <v>0</v>
      </c>
    </row>
    <row r="31" spans="1:8" s="807" customFormat="1" ht="19.5" customHeight="1" thickBot="1">
      <c r="A31" s="75"/>
      <c r="B31" s="96"/>
      <c r="C31" s="813"/>
      <c r="D31" s="165"/>
      <c r="E31" s="817"/>
      <c r="F31" s="167">
        <f>F30</f>
        <v>4000</v>
      </c>
      <c r="G31" s="167">
        <f>G30</f>
        <v>0</v>
      </c>
      <c r="H31" s="219">
        <f>G31/F31</f>
        <v>0</v>
      </c>
    </row>
    <row r="32" spans="1:8" s="560" customFormat="1" ht="21.75" customHeight="1" thickBot="1">
      <c r="A32" s="625" t="s">
        <v>186</v>
      </c>
      <c r="B32" s="626"/>
      <c r="C32" s="626"/>
      <c r="D32" s="626"/>
      <c r="E32" s="626"/>
      <c r="F32" s="627">
        <f>F26+F21+F31</f>
        <v>129646</v>
      </c>
      <c r="G32" s="628">
        <f>G26+G21+G31</f>
        <v>76349</v>
      </c>
      <c r="H32" s="629">
        <f>G32/F32</f>
        <v>0.5889036298844545</v>
      </c>
    </row>
    <row r="33" spans="1:8" s="578" customFormat="1" ht="12.75">
      <c r="A33" s="548"/>
      <c r="B33" s="548"/>
      <c r="C33" s="548"/>
      <c r="D33" s="575"/>
      <c r="E33" s="630"/>
      <c r="F33" s="631"/>
      <c r="G33" s="631"/>
      <c r="H33" s="632"/>
    </row>
    <row r="34" spans="1:8" s="578" customFormat="1" ht="12.75">
      <c r="A34" s="548"/>
      <c r="B34" s="548"/>
      <c r="C34" s="548"/>
      <c r="D34" s="575"/>
      <c r="E34" s="630"/>
      <c r="F34" s="576"/>
      <c r="G34" s="576"/>
      <c r="H34" s="577"/>
    </row>
    <row r="35" spans="1:8" s="578" customFormat="1" ht="12.75">
      <c r="A35" s="548"/>
      <c r="B35" s="548"/>
      <c r="C35" s="548"/>
      <c r="D35" s="575"/>
      <c r="E35" s="630"/>
      <c r="F35" s="576"/>
      <c r="G35" s="576"/>
      <c r="H35" s="577"/>
    </row>
    <row r="36" spans="1:8" s="578" customFormat="1" ht="12.75">
      <c r="A36" s="548"/>
      <c r="B36" s="548"/>
      <c r="C36" s="548"/>
      <c r="D36" s="575"/>
      <c r="E36" s="630"/>
      <c r="F36" s="576"/>
      <c r="G36" s="576"/>
      <c r="H36" s="577"/>
    </row>
    <row r="37" spans="1:8" s="578" customFormat="1" ht="12.75">
      <c r="A37" s="548"/>
      <c r="B37" s="548"/>
      <c r="C37" s="548"/>
      <c r="D37" s="575"/>
      <c r="E37" s="630"/>
      <c r="F37" s="576"/>
      <c r="G37" s="576"/>
      <c r="H37" s="577"/>
    </row>
    <row r="38" spans="1:8" s="578" customFormat="1" ht="12.75">
      <c r="A38" s="548"/>
      <c r="B38" s="548"/>
      <c r="C38" s="548"/>
      <c r="D38" s="575"/>
      <c r="E38" s="630"/>
      <c r="F38" s="576"/>
      <c r="G38" s="576"/>
      <c r="H38" s="577"/>
    </row>
    <row r="39" spans="1:8" s="578" customFormat="1" ht="12.75">
      <c r="A39" s="548"/>
      <c r="B39" s="548"/>
      <c r="C39" s="548"/>
      <c r="D39" s="575"/>
      <c r="E39" s="630"/>
      <c r="F39" s="576"/>
      <c r="G39" s="576"/>
      <c r="H39" s="577"/>
    </row>
    <row r="40" spans="1:8" s="578" customFormat="1" ht="12.75">
      <c r="A40" s="548"/>
      <c r="B40" s="548"/>
      <c r="C40" s="548"/>
      <c r="D40" s="575"/>
      <c r="E40" s="630"/>
      <c r="F40" s="576"/>
      <c r="G40" s="576"/>
      <c r="H40" s="577"/>
    </row>
    <row r="41" spans="1:8" s="578" customFormat="1" ht="12.75">
      <c r="A41" s="548"/>
      <c r="B41" s="548"/>
      <c r="C41" s="548"/>
      <c r="D41" s="575"/>
      <c r="E41" s="630"/>
      <c r="F41" s="576"/>
      <c r="G41" s="576"/>
      <c r="H41" s="577"/>
    </row>
    <row r="42" spans="1:8" s="578" customFormat="1" ht="12.75">
      <c r="A42" s="548"/>
      <c r="B42" s="548"/>
      <c r="C42" s="548"/>
      <c r="D42" s="575"/>
      <c r="E42" s="630"/>
      <c r="F42" s="576"/>
      <c r="G42" s="576"/>
      <c r="H42" s="577"/>
    </row>
    <row r="43" spans="1:8" s="578" customFormat="1" ht="12.75">
      <c r="A43" s="548"/>
      <c r="B43" s="548"/>
      <c r="C43" s="548"/>
      <c r="D43" s="575"/>
      <c r="E43" s="630"/>
      <c r="F43" s="576"/>
      <c r="G43" s="576"/>
      <c r="H43" s="577"/>
    </row>
    <row r="44" spans="1:8" s="578" customFormat="1" ht="12.75">
      <c r="A44" s="548"/>
      <c r="B44" s="548"/>
      <c r="C44" s="548"/>
      <c r="D44" s="575"/>
      <c r="E44" s="630"/>
      <c r="F44" s="576"/>
      <c r="G44" s="576"/>
      <c r="H44" s="577"/>
    </row>
    <row r="45" spans="1:8" s="578" customFormat="1" ht="12.75">
      <c r="A45" s="548"/>
      <c r="B45" s="548"/>
      <c r="C45" s="548"/>
      <c r="D45" s="575"/>
      <c r="E45" s="630"/>
      <c r="F45" s="576"/>
      <c r="G45" s="576"/>
      <c r="H45" s="577"/>
    </row>
    <row r="46" spans="1:8" s="578" customFormat="1" ht="12.75">
      <c r="A46" s="548"/>
      <c r="B46" s="548"/>
      <c r="C46" s="548"/>
      <c r="D46" s="575"/>
      <c r="E46" s="630"/>
      <c r="F46" s="576"/>
      <c r="G46" s="576"/>
      <c r="H46" s="577"/>
    </row>
    <row r="47" spans="1:8" s="578" customFormat="1" ht="12.75">
      <c r="A47" s="548"/>
      <c r="B47" s="548"/>
      <c r="C47" s="548"/>
      <c r="D47" s="575"/>
      <c r="E47" s="630"/>
      <c r="F47" s="576"/>
      <c r="G47" s="576"/>
      <c r="H47" s="577"/>
    </row>
    <row r="48" spans="1:8" s="578" customFormat="1" ht="12.75">
      <c r="A48" s="548"/>
      <c r="B48" s="548"/>
      <c r="C48" s="548"/>
      <c r="D48" s="575"/>
      <c r="E48" s="630"/>
      <c r="F48" s="576"/>
      <c r="G48" s="576"/>
      <c r="H48" s="577"/>
    </row>
    <row r="49" spans="1:8" s="578" customFormat="1" ht="12.75">
      <c r="A49" s="548"/>
      <c r="B49" s="548"/>
      <c r="C49" s="548"/>
      <c r="D49" s="575"/>
      <c r="E49" s="630"/>
      <c r="F49" s="576"/>
      <c r="G49" s="576"/>
      <c r="H49" s="577"/>
    </row>
    <row r="50" spans="1:8" s="578" customFormat="1" ht="12.75">
      <c r="A50" s="548"/>
      <c r="B50" s="548"/>
      <c r="C50" s="548"/>
      <c r="D50" s="575"/>
      <c r="E50" s="630"/>
      <c r="F50" s="576"/>
      <c r="G50" s="576"/>
      <c r="H50" s="577"/>
    </row>
    <row r="51" spans="1:8" s="578" customFormat="1" ht="12.75">
      <c r="A51" s="548"/>
      <c r="B51" s="548"/>
      <c r="C51" s="548"/>
      <c r="D51" s="575"/>
      <c r="E51" s="630"/>
      <c r="F51" s="576"/>
      <c r="G51" s="576"/>
      <c r="H51" s="577"/>
    </row>
    <row r="52" spans="1:8" s="578" customFormat="1" ht="12.75">
      <c r="A52" s="548"/>
      <c r="B52" s="548"/>
      <c r="C52" s="548"/>
      <c r="D52" s="575"/>
      <c r="E52" s="630"/>
      <c r="F52" s="576"/>
      <c r="G52" s="576"/>
      <c r="H52" s="577"/>
    </row>
    <row r="53" spans="1:8" s="578" customFormat="1" ht="12.75">
      <c r="A53" s="548"/>
      <c r="B53" s="548"/>
      <c r="C53" s="548"/>
      <c r="D53" s="575"/>
      <c r="E53" s="630"/>
      <c r="F53" s="576"/>
      <c r="G53" s="576"/>
      <c r="H53" s="577"/>
    </row>
    <row r="54" spans="1:8" s="578" customFormat="1" ht="12.75">
      <c r="A54" s="548"/>
      <c r="B54" s="548"/>
      <c r="C54" s="548"/>
      <c r="D54" s="575"/>
      <c r="E54" s="630"/>
      <c r="F54" s="576"/>
      <c r="G54" s="576"/>
      <c r="H54" s="577"/>
    </row>
    <row r="55" spans="1:8" s="578" customFormat="1" ht="12.75">
      <c r="A55" s="548"/>
      <c r="B55" s="548"/>
      <c r="C55" s="548"/>
      <c r="D55" s="575"/>
      <c r="E55" s="630"/>
      <c r="F55" s="576"/>
      <c r="G55" s="576"/>
      <c r="H55" s="577"/>
    </row>
    <row r="56" spans="1:8" s="578" customFormat="1" ht="12.75">
      <c r="A56" s="548"/>
      <c r="B56" s="548"/>
      <c r="C56" s="548"/>
      <c r="D56" s="575"/>
      <c r="E56" s="630"/>
      <c r="F56" s="576"/>
      <c r="G56" s="576"/>
      <c r="H56" s="577"/>
    </row>
    <row r="57" spans="1:8" s="578" customFormat="1" ht="12.75">
      <c r="A57" s="548"/>
      <c r="B57" s="548"/>
      <c r="C57" s="548"/>
      <c r="D57" s="575"/>
      <c r="E57" s="630"/>
      <c r="F57" s="576"/>
      <c r="G57" s="576"/>
      <c r="H57" s="577"/>
    </row>
    <row r="58" spans="1:8" s="578" customFormat="1" ht="12.75">
      <c r="A58" s="548"/>
      <c r="B58" s="548"/>
      <c r="C58" s="548"/>
      <c r="D58" s="575"/>
      <c r="E58" s="630"/>
      <c r="F58" s="576"/>
      <c r="G58" s="576"/>
      <c r="H58" s="577"/>
    </row>
    <row r="59" spans="1:8" s="578" customFormat="1" ht="12.75">
      <c r="A59" s="548"/>
      <c r="B59" s="548"/>
      <c r="C59" s="548"/>
      <c r="D59" s="575"/>
      <c r="E59" s="630"/>
      <c r="F59" s="576"/>
      <c r="G59" s="576"/>
      <c r="H59" s="577"/>
    </row>
    <row r="60" spans="1:8" s="578" customFormat="1" ht="12.75">
      <c r="A60" s="548"/>
      <c r="B60" s="548"/>
      <c r="C60" s="548"/>
      <c r="D60" s="575"/>
      <c r="E60" s="630"/>
      <c r="F60" s="576"/>
      <c r="G60" s="576"/>
      <c r="H60" s="577"/>
    </row>
    <row r="61" spans="1:8" s="578" customFormat="1" ht="12.75">
      <c r="A61" s="548"/>
      <c r="B61" s="548"/>
      <c r="C61" s="548"/>
      <c r="D61" s="575"/>
      <c r="E61" s="630"/>
      <c r="F61" s="576"/>
      <c r="G61" s="576"/>
      <c r="H61" s="577"/>
    </row>
    <row r="62" spans="1:8" s="578" customFormat="1" ht="12.75">
      <c r="A62" s="548"/>
      <c r="B62" s="548"/>
      <c r="C62" s="548"/>
      <c r="D62" s="575"/>
      <c r="E62" s="630"/>
      <c r="F62" s="576"/>
      <c r="G62" s="576"/>
      <c r="H62" s="577"/>
    </row>
    <row r="63" spans="1:8" s="578" customFormat="1" ht="12.75">
      <c r="A63" s="548"/>
      <c r="B63" s="548"/>
      <c r="C63" s="548"/>
      <c r="D63" s="575"/>
      <c r="E63" s="630"/>
      <c r="F63" s="576"/>
      <c r="G63" s="576"/>
      <c r="H63" s="577"/>
    </row>
    <row r="64" spans="1:8" s="578" customFormat="1" ht="12.75">
      <c r="A64" s="548"/>
      <c r="B64" s="548"/>
      <c r="C64" s="548"/>
      <c r="D64" s="575"/>
      <c r="E64" s="630"/>
      <c r="F64" s="576"/>
      <c r="G64" s="576"/>
      <c r="H64" s="577"/>
    </row>
    <row r="65" spans="1:8" s="578" customFormat="1" ht="12.75">
      <c r="A65" s="548"/>
      <c r="B65" s="548"/>
      <c r="C65" s="548"/>
      <c r="D65" s="575"/>
      <c r="E65" s="630"/>
      <c r="F65" s="576"/>
      <c r="G65" s="576"/>
      <c r="H65" s="577"/>
    </row>
    <row r="66" spans="1:8" s="578" customFormat="1" ht="12.75">
      <c r="A66" s="548"/>
      <c r="B66" s="548"/>
      <c r="C66" s="548"/>
      <c r="D66" s="575"/>
      <c r="E66" s="630"/>
      <c r="F66" s="576"/>
      <c r="G66" s="576"/>
      <c r="H66" s="577"/>
    </row>
    <row r="67" spans="1:8" s="578" customFormat="1" ht="12.75">
      <c r="A67" s="548"/>
      <c r="B67" s="548"/>
      <c r="C67" s="548"/>
      <c r="D67" s="575"/>
      <c r="E67" s="630"/>
      <c r="F67" s="576"/>
      <c r="G67" s="576"/>
      <c r="H67" s="577"/>
    </row>
    <row r="68" spans="1:8" s="578" customFormat="1" ht="12.75">
      <c r="A68" s="548"/>
      <c r="B68" s="548"/>
      <c r="C68" s="548"/>
      <c r="D68" s="575"/>
      <c r="E68" s="630"/>
      <c r="F68" s="576"/>
      <c r="G68" s="576"/>
      <c r="H68" s="577"/>
    </row>
    <row r="69" spans="1:8" s="578" customFormat="1" ht="12.75">
      <c r="A69" s="548"/>
      <c r="B69" s="548"/>
      <c r="C69" s="548"/>
      <c r="D69" s="575"/>
      <c r="E69" s="630"/>
      <c r="F69" s="576"/>
      <c r="G69" s="576"/>
      <c r="H69" s="577"/>
    </row>
    <row r="70" spans="1:8" s="578" customFormat="1" ht="12.75">
      <c r="A70" s="548"/>
      <c r="B70" s="548"/>
      <c r="C70" s="548"/>
      <c r="D70" s="575"/>
      <c r="E70" s="630"/>
      <c r="F70" s="576"/>
      <c r="G70" s="576"/>
      <c r="H70" s="577"/>
    </row>
  </sheetData>
  <mergeCells count="2">
    <mergeCell ref="A1:H1"/>
    <mergeCell ref="A32:E32"/>
  </mergeCells>
  <printOptions/>
  <pageMargins left="0.35433070866141736" right="0.35433070866141736" top="0.5511811023622047" bottom="0.4330708661417323" header="0.4724409448818898" footer="0.2362204724409449"/>
  <pageSetup horizontalDpi="600" verticalDpi="600" orientation="landscape" paperSize="9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D6" sqref="D6"/>
    </sheetView>
  </sheetViews>
  <sheetFormatPr defaultColWidth="9.140625" defaultRowHeight="12.75"/>
  <cols>
    <col min="1" max="1" width="6.57421875" style="634" customWidth="1"/>
    <col min="2" max="2" width="10.8515625" style="635" customWidth="1"/>
    <col min="3" max="3" width="11.57421875" style="636" customWidth="1"/>
    <col min="4" max="4" width="42.140625" style="633" customWidth="1"/>
    <col min="5" max="5" width="25.00390625" style="634" customWidth="1"/>
    <col min="6" max="6" width="17.140625" style="637" customWidth="1"/>
    <col min="7" max="7" width="17.140625" style="633" customWidth="1"/>
    <col min="8" max="8" width="11.8515625" style="638" customWidth="1"/>
    <col min="9" max="16384" width="9.140625" style="633" customWidth="1"/>
  </cols>
  <sheetData>
    <row r="1" spans="1:8" s="227" customFormat="1" ht="46.5" customHeight="1">
      <c r="A1" s="554" t="s">
        <v>435</v>
      </c>
      <c r="B1" s="554"/>
      <c r="C1" s="554"/>
      <c r="D1" s="554"/>
      <c r="E1" s="554"/>
      <c r="F1" s="554"/>
      <c r="G1" s="554"/>
      <c r="H1" s="554"/>
    </row>
    <row r="2" spans="1:8" ht="13.5" customHeight="1">
      <c r="A2" s="639"/>
      <c r="B2" s="640"/>
      <c r="C2" s="641"/>
      <c r="D2" s="642"/>
      <c r="E2" s="639"/>
      <c r="F2" s="643"/>
      <c r="G2" s="642"/>
      <c r="H2" s="644"/>
    </row>
    <row r="3" spans="1:8" s="645" customFormat="1" ht="25.5" customHeight="1">
      <c r="A3" s="647" t="s">
        <v>3</v>
      </c>
      <c r="B3" s="648" t="s">
        <v>4</v>
      </c>
      <c r="C3" s="649" t="s">
        <v>5</v>
      </c>
      <c r="D3" s="648" t="s">
        <v>422</v>
      </c>
      <c r="E3" s="648" t="s">
        <v>7</v>
      </c>
      <c r="F3" s="650" t="s">
        <v>423</v>
      </c>
      <c r="G3" s="648" t="s">
        <v>424</v>
      </c>
      <c r="H3" s="651" t="s">
        <v>10</v>
      </c>
    </row>
    <row r="4" spans="1:8" s="818" customFormat="1" ht="21" customHeight="1">
      <c r="A4" s="69" t="s">
        <v>139</v>
      </c>
      <c r="B4" s="45"/>
      <c r="C4" s="46"/>
      <c r="D4" s="169" t="s">
        <v>140</v>
      </c>
      <c r="E4" s="48"/>
      <c r="F4" s="30"/>
      <c r="G4" s="30"/>
      <c r="H4" s="170"/>
    </row>
    <row r="5" spans="1:8" s="818" customFormat="1" ht="74.25" customHeight="1">
      <c r="A5" s="71"/>
      <c r="B5" s="185" t="s">
        <v>145</v>
      </c>
      <c r="C5" s="135"/>
      <c r="D5" s="136" t="s">
        <v>146</v>
      </c>
      <c r="E5" s="54"/>
      <c r="F5" s="30"/>
      <c r="G5" s="30"/>
      <c r="H5" s="49"/>
    </row>
    <row r="6" spans="1:8" s="818" customFormat="1" ht="21" customHeight="1">
      <c r="A6" s="75"/>
      <c r="B6" s="101"/>
      <c r="C6" s="152" t="s">
        <v>388</v>
      </c>
      <c r="D6" s="123" t="s">
        <v>389</v>
      </c>
      <c r="E6" s="364" t="s">
        <v>17</v>
      </c>
      <c r="F6" s="365">
        <v>2100</v>
      </c>
      <c r="G6" s="365">
        <v>1004.4</v>
      </c>
      <c r="H6" s="252">
        <f>G6/F6</f>
        <v>0.47828571428571426</v>
      </c>
    </row>
    <row r="7" spans="1:8" s="818" customFormat="1" ht="19.5" customHeight="1">
      <c r="A7" s="75"/>
      <c r="B7" s="108"/>
      <c r="C7" s="371"/>
      <c r="D7" s="145"/>
      <c r="E7" s="367"/>
      <c r="F7" s="368">
        <f>SUM(F6)</f>
        <v>2100</v>
      </c>
      <c r="G7" s="368">
        <f>SUM(G6)</f>
        <v>1004.4</v>
      </c>
      <c r="H7" s="257">
        <f>G7/F7</f>
        <v>0.47828571428571426</v>
      </c>
    </row>
    <row r="8" spans="1:8" s="818" customFormat="1" ht="30" customHeight="1">
      <c r="A8" s="75"/>
      <c r="B8" s="128" t="s">
        <v>149</v>
      </c>
      <c r="C8" s="369"/>
      <c r="D8" s="146" t="s">
        <v>150</v>
      </c>
      <c r="E8" s="364"/>
      <c r="F8" s="365"/>
      <c r="G8" s="365"/>
      <c r="H8" s="252"/>
    </row>
    <row r="9" spans="1:8" s="818" customFormat="1" ht="16.5" customHeight="1">
      <c r="A9" s="75"/>
      <c r="B9" s="116"/>
      <c r="C9" s="131" t="s">
        <v>385</v>
      </c>
      <c r="D9" s="123" t="s">
        <v>386</v>
      </c>
      <c r="E9" s="364" t="s">
        <v>210</v>
      </c>
      <c r="F9" s="365">
        <v>9100</v>
      </c>
      <c r="G9" s="365">
        <v>5644.45</v>
      </c>
      <c r="H9" s="252">
        <f>G9/F9</f>
        <v>0.6202692307692308</v>
      </c>
    </row>
    <row r="10" spans="1:8" s="818" customFormat="1" ht="16.5" customHeight="1">
      <c r="A10" s="75"/>
      <c r="B10" s="96"/>
      <c r="C10" s="99">
        <v>3119</v>
      </c>
      <c r="D10" s="124" t="s">
        <v>386</v>
      </c>
      <c r="E10" s="212" t="s">
        <v>241</v>
      </c>
      <c r="F10" s="393">
        <v>3400</v>
      </c>
      <c r="G10" s="393">
        <v>0</v>
      </c>
      <c r="H10" s="252">
        <f>G10/F10</f>
        <v>0</v>
      </c>
    </row>
    <row r="11" spans="1:8" s="818" customFormat="1" ht="19.5" customHeight="1">
      <c r="A11" s="75"/>
      <c r="B11" s="108"/>
      <c r="C11" s="371"/>
      <c r="D11" s="145"/>
      <c r="E11" s="367"/>
      <c r="F11" s="368">
        <f>SUM(F9:F10)</f>
        <v>12500</v>
      </c>
      <c r="G11" s="368">
        <f>SUM(G9:G10)</f>
        <v>5644.45</v>
      </c>
      <c r="H11" s="257">
        <f>G11/F11</f>
        <v>0.451556</v>
      </c>
    </row>
    <row r="12" spans="1:8" s="818" customFormat="1" ht="19.5" customHeight="1">
      <c r="A12" s="75"/>
      <c r="B12" s="468">
        <v>85216</v>
      </c>
      <c r="C12" s="158"/>
      <c r="D12" s="421" t="s">
        <v>152</v>
      </c>
      <c r="E12" s="375"/>
      <c r="F12" s="413"/>
      <c r="G12" s="413"/>
      <c r="H12" s="259"/>
    </row>
    <row r="13" spans="1:8" s="818" customFormat="1" ht="16.5" customHeight="1">
      <c r="A13" s="75"/>
      <c r="B13" s="188"/>
      <c r="C13" s="325">
        <v>3110</v>
      </c>
      <c r="D13" s="416" t="s">
        <v>386</v>
      </c>
      <c r="E13" s="417" t="s">
        <v>17</v>
      </c>
      <c r="F13" s="418">
        <v>17300</v>
      </c>
      <c r="G13" s="418">
        <v>11160</v>
      </c>
      <c r="H13" s="321">
        <f>G13/F13</f>
        <v>0.6450867052023121</v>
      </c>
    </row>
    <row r="14" spans="1:8" s="818" customFormat="1" ht="19.5" customHeight="1">
      <c r="A14" s="75"/>
      <c r="B14" s="188"/>
      <c r="C14" s="329"/>
      <c r="D14" s="421"/>
      <c r="E14" s="367"/>
      <c r="F14" s="469">
        <f>SUM(F13:F13)</f>
        <v>17300</v>
      </c>
      <c r="G14" s="469">
        <f>SUM(G13:G13)</f>
        <v>11160</v>
      </c>
      <c r="H14" s="351">
        <f>G14/F14</f>
        <v>0.6450867052023121</v>
      </c>
    </row>
    <row r="15" spans="1:8" s="818" customFormat="1" ht="19.5" customHeight="1">
      <c r="A15" s="75"/>
      <c r="B15" s="114" t="s">
        <v>153</v>
      </c>
      <c r="C15" s="447"/>
      <c r="D15" s="146" t="s">
        <v>154</v>
      </c>
      <c r="E15" s="364"/>
      <c r="F15" s="365"/>
      <c r="G15" s="365"/>
      <c r="H15" s="252"/>
    </row>
    <row r="16" spans="1:8" s="818" customFormat="1" ht="16.5" customHeight="1">
      <c r="A16" s="55"/>
      <c r="B16" s="71"/>
      <c r="C16" s="292" t="s">
        <v>211</v>
      </c>
      <c r="D16" s="123" t="s">
        <v>212</v>
      </c>
      <c r="E16" s="364" t="s">
        <v>17</v>
      </c>
      <c r="F16" s="365">
        <v>60085</v>
      </c>
      <c r="G16" s="365">
        <v>32242</v>
      </c>
      <c r="H16" s="252">
        <f>G16/F16</f>
        <v>0.5366064741616043</v>
      </c>
    </row>
    <row r="17" spans="1:8" s="818" customFormat="1" ht="18.75" customHeight="1">
      <c r="A17" s="55"/>
      <c r="B17" s="75"/>
      <c r="C17" s="292" t="s">
        <v>215</v>
      </c>
      <c r="D17" s="123" t="s">
        <v>216</v>
      </c>
      <c r="E17" s="364" t="s">
        <v>17</v>
      </c>
      <c r="F17" s="365">
        <v>8855</v>
      </c>
      <c r="G17" s="365">
        <v>4428</v>
      </c>
      <c r="H17" s="252">
        <f>G17/F17</f>
        <v>0.5000564652738566</v>
      </c>
    </row>
    <row r="18" spans="1:8" s="818" customFormat="1" ht="16.5" customHeight="1">
      <c r="A18" s="55"/>
      <c r="B18" s="75"/>
      <c r="C18" s="131" t="s">
        <v>217</v>
      </c>
      <c r="D18" s="124" t="s">
        <v>218</v>
      </c>
      <c r="E18" s="212" t="s">
        <v>17</v>
      </c>
      <c r="F18" s="393">
        <v>1360</v>
      </c>
      <c r="G18" s="393">
        <v>680</v>
      </c>
      <c r="H18" s="252">
        <f>G18/F18</f>
        <v>0.5</v>
      </c>
    </row>
    <row r="19" spans="1:8" s="818" customFormat="1" ht="19.5" customHeight="1">
      <c r="A19" s="55"/>
      <c r="B19" s="81"/>
      <c r="C19" s="420"/>
      <c r="D19" s="421"/>
      <c r="E19" s="367"/>
      <c r="F19" s="469">
        <f>SUM(F16:F18)</f>
        <v>70300</v>
      </c>
      <c r="G19" s="469">
        <f>SUM(G16:G18)</f>
        <v>37350</v>
      </c>
      <c r="H19" s="351">
        <f>G19/F19</f>
        <v>0.531294452347084</v>
      </c>
    </row>
    <row r="20" spans="1:8" s="818" customFormat="1" ht="19.5" customHeight="1">
      <c r="A20" s="75"/>
      <c r="B20" s="134" t="s">
        <v>155</v>
      </c>
      <c r="C20" s="151"/>
      <c r="D20" s="146" t="s">
        <v>14</v>
      </c>
      <c r="E20" s="364"/>
      <c r="F20" s="365"/>
      <c r="G20" s="365"/>
      <c r="H20" s="252"/>
    </row>
    <row r="21" spans="1:8" s="818" customFormat="1" ht="16.5" customHeight="1">
      <c r="A21" s="75"/>
      <c r="B21" s="116"/>
      <c r="C21" s="292" t="s">
        <v>385</v>
      </c>
      <c r="D21" s="123" t="s">
        <v>386</v>
      </c>
      <c r="E21" s="364" t="s">
        <v>17</v>
      </c>
      <c r="F21" s="365">
        <v>19873</v>
      </c>
      <c r="G21" s="365">
        <v>13051</v>
      </c>
      <c r="H21" s="252">
        <f>G21/F21</f>
        <v>0.6567201730991797</v>
      </c>
    </row>
    <row r="22" spans="1:8" s="818" customFormat="1" ht="19.5" customHeight="1">
      <c r="A22" s="75"/>
      <c r="B22" s="188"/>
      <c r="C22" s="819"/>
      <c r="D22" s="330"/>
      <c r="E22" s="457"/>
      <c r="F22" s="458">
        <f>SUM(F21)</f>
        <v>19873</v>
      </c>
      <c r="G22" s="458">
        <f>SUM(G21)</f>
        <v>13051</v>
      </c>
      <c r="H22" s="820">
        <f>G22/F22</f>
        <v>0.6567201730991797</v>
      </c>
    </row>
    <row r="23" spans="1:8" s="818" customFormat="1" ht="19.5" customHeight="1">
      <c r="A23" s="81"/>
      <c r="B23" s="427"/>
      <c r="C23" s="329"/>
      <c r="D23" s="513"/>
      <c r="E23" s="821"/>
      <c r="F23" s="822">
        <f>F22+F19+F14+F11+F7</f>
        <v>122073</v>
      </c>
      <c r="G23" s="822">
        <f>G22+G19+G14+G11+G7</f>
        <v>68209.84999999999</v>
      </c>
      <c r="H23" s="823">
        <f>G23/F23</f>
        <v>0.5587627894784267</v>
      </c>
    </row>
    <row r="24" spans="1:8" s="818" customFormat="1" ht="19.5" customHeight="1">
      <c r="A24" s="158" t="s">
        <v>156</v>
      </c>
      <c r="B24" s="158"/>
      <c r="C24" s="315"/>
      <c r="D24" s="140" t="s">
        <v>157</v>
      </c>
      <c r="E24" s="386"/>
      <c r="F24" s="387"/>
      <c r="G24" s="387"/>
      <c r="H24" s="252"/>
    </row>
    <row r="25" spans="1:8" s="818" customFormat="1" ht="19.5" customHeight="1">
      <c r="A25" s="243"/>
      <c r="B25" s="369" t="s">
        <v>162</v>
      </c>
      <c r="C25" s="380"/>
      <c r="D25" s="129" t="s">
        <v>163</v>
      </c>
      <c r="E25" s="381"/>
      <c r="F25" s="363"/>
      <c r="G25" s="363"/>
      <c r="H25" s="252"/>
    </row>
    <row r="26" spans="1:8" s="824" customFormat="1" ht="16.5" customHeight="1">
      <c r="A26" s="25"/>
      <c r="B26" s="61"/>
      <c r="C26" s="173">
        <v>3260</v>
      </c>
      <c r="D26" s="123" t="s">
        <v>396</v>
      </c>
      <c r="E26" s="364" t="s">
        <v>210</v>
      </c>
      <c r="F26" s="365">
        <v>3573</v>
      </c>
      <c r="G26" s="365">
        <v>2537.9</v>
      </c>
      <c r="H26" s="252">
        <f>G26/F26</f>
        <v>0.710299468233977</v>
      </c>
    </row>
    <row r="27" spans="1:8" s="818" customFormat="1" ht="19.5" customHeight="1">
      <c r="A27" s="25"/>
      <c r="B27" s="475"/>
      <c r="C27" s="158"/>
      <c r="D27" s="145"/>
      <c r="E27" s="367"/>
      <c r="F27" s="368">
        <f>SUM(F26)</f>
        <v>3573</v>
      </c>
      <c r="G27" s="368">
        <f>SUM(G26)</f>
        <v>2537.9</v>
      </c>
      <c r="H27" s="257">
        <f>G27/F27</f>
        <v>0.710299468233977</v>
      </c>
    </row>
    <row r="28" spans="1:8" s="825" customFormat="1" ht="18" customHeight="1">
      <c r="A28" s="478"/>
      <c r="B28" s="479"/>
      <c r="C28" s="433"/>
      <c r="D28" s="434"/>
      <c r="E28" s="435"/>
      <c r="F28" s="372">
        <f>SUM(F27)</f>
        <v>3573</v>
      </c>
      <c r="G28" s="372">
        <f>SUM(G27)</f>
        <v>2537.9</v>
      </c>
      <c r="H28" s="264">
        <f>G28/F28</f>
        <v>0.710299468233977</v>
      </c>
    </row>
    <row r="29" spans="1:8" s="825" customFormat="1" ht="42.75" customHeight="1">
      <c r="A29" s="335">
        <v>925</v>
      </c>
      <c r="B29" s="432"/>
      <c r="C29" s="432"/>
      <c r="D29" s="336" t="s">
        <v>410</v>
      </c>
      <c r="E29" s="509"/>
      <c r="F29" s="510"/>
      <c r="G29" s="511"/>
      <c r="H29" s="339"/>
    </row>
    <row r="30" spans="1:8" s="825" customFormat="1" ht="19.5" customHeight="1">
      <c r="A30" s="512"/>
      <c r="B30" s="329">
        <v>92503</v>
      </c>
      <c r="C30" s="329"/>
      <c r="D30" s="513" t="s">
        <v>177</v>
      </c>
      <c r="E30" s="514"/>
      <c r="F30" s="515"/>
      <c r="G30" s="515"/>
      <c r="H30" s="321"/>
    </row>
    <row r="31" spans="1:8" s="825" customFormat="1" ht="27.75" customHeight="1">
      <c r="A31" s="512"/>
      <c r="B31" s="516"/>
      <c r="C31" s="415">
        <v>4300</v>
      </c>
      <c r="D31" s="517" t="s">
        <v>206</v>
      </c>
      <c r="E31" s="514" t="s">
        <v>195</v>
      </c>
      <c r="F31" s="515">
        <v>4000</v>
      </c>
      <c r="G31" s="515">
        <v>0</v>
      </c>
      <c r="H31" s="321">
        <f>G31/F31</f>
        <v>0</v>
      </c>
    </row>
    <row r="32" spans="1:8" s="825" customFormat="1" ht="19.5" customHeight="1">
      <c r="A32" s="512"/>
      <c r="B32" s="518"/>
      <c r="C32" s="432"/>
      <c r="D32" s="519"/>
      <c r="E32" s="520"/>
      <c r="F32" s="521">
        <f>SUM(F31)</f>
        <v>4000</v>
      </c>
      <c r="G32" s="521">
        <f>SUM(G31)</f>
        <v>0</v>
      </c>
      <c r="H32" s="264">
        <f>G32/F32</f>
        <v>0</v>
      </c>
    </row>
    <row r="33" spans="1:8" s="825" customFormat="1" ht="19.5" customHeight="1" thickBot="1">
      <c r="A33" s="512"/>
      <c r="B33" s="518"/>
      <c r="C33" s="826"/>
      <c r="D33" s="827"/>
      <c r="E33" s="828"/>
      <c r="F33" s="829">
        <f>SUM(F32)</f>
        <v>4000</v>
      </c>
      <c r="G33" s="829">
        <f>SUM(G32)</f>
        <v>0</v>
      </c>
      <c r="H33" s="443">
        <f>G33/F33</f>
        <v>0</v>
      </c>
    </row>
    <row r="34" spans="1:8" s="652" customFormat="1" ht="22.5" customHeight="1" thickBot="1">
      <c r="A34" s="797" t="s">
        <v>186</v>
      </c>
      <c r="B34" s="798"/>
      <c r="C34" s="798"/>
      <c r="D34" s="798"/>
      <c r="E34" s="798"/>
      <c r="F34" s="799">
        <f>F23+F33+F28</f>
        <v>129646</v>
      </c>
      <c r="G34" s="800">
        <f>G23+G33+G28</f>
        <v>70747.74999999999</v>
      </c>
      <c r="H34" s="801">
        <f>G34/F34</f>
        <v>0.5456994430989</v>
      </c>
    </row>
    <row r="35" spans="1:8" s="667" customFormat="1" ht="12.75">
      <c r="A35" s="645"/>
      <c r="B35" s="645"/>
      <c r="C35" s="802"/>
      <c r="D35" s="803"/>
      <c r="E35" s="804"/>
      <c r="F35" s="805"/>
      <c r="G35" s="803"/>
      <c r="H35" s="806"/>
    </row>
    <row r="36" spans="1:8" s="667" customFormat="1" ht="12.75">
      <c r="A36" s="645"/>
      <c r="B36" s="645"/>
      <c r="C36" s="646"/>
      <c r="E36" s="645"/>
      <c r="F36" s="668"/>
      <c r="H36" s="669"/>
    </row>
    <row r="37" spans="1:8" s="667" customFormat="1" ht="12.75">
      <c r="A37" s="645"/>
      <c r="B37" s="645"/>
      <c r="C37" s="646"/>
      <c r="E37" s="645"/>
      <c r="F37" s="668"/>
      <c r="H37" s="669"/>
    </row>
    <row r="38" spans="1:8" s="667" customFormat="1" ht="12.75">
      <c r="A38" s="645"/>
      <c r="B38" s="645"/>
      <c r="C38" s="646"/>
      <c r="E38" s="645"/>
      <c r="F38" s="668"/>
      <c r="H38" s="669"/>
    </row>
    <row r="39" spans="1:8" s="667" customFormat="1" ht="12.75">
      <c r="A39" s="645"/>
      <c r="B39" s="645"/>
      <c r="C39" s="646"/>
      <c r="E39" s="645"/>
      <c r="F39" s="668"/>
      <c r="H39" s="669"/>
    </row>
    <row r="40" spans="1:8" s="667" customFormat="1" ht="12.75">
      <c r="A40" s="645"/>
      <c r="B40" s="645"/>
      <c r="C40" s="646"/>
      <c r="E40" s="645"/>
      <c r="F40" s="668"/>
      <c r="H40" s="669"/>
    </row>
    <row r="41" spans="1:8" s="667" customFormat="1" ht="12.75">
      <c r="A41" s="645"/>
      <c r="B41" s="645"/>
      <c r="C41" s="646"/>
      <c r="E41" s="645"/>
      <c r="F41" s="668"/>
      <c r="H41" s="669"/>
    </row>
    <row r="42" spans="1:8" s="667" customFormat="1" ht="12.75">
      <c r="A42" s="645"/>
      <c r="B42" s="645"/>
      <c r="C42" s="646"/>
      <c r="E42" s="645"/>
      <c r="F42" s="668"/>
      <c r="H42" s="669"/>
    </row>
    <row r="43" spans="1:8" s="667" customFormat="1" ht="12.75">
      <c r="A43" s="645"/>
      <c r="B43" s="645"/>
      <c r="C43" s="646"/>
      <c r="E43" s="645"/>
      <c r="F43" s="668"/>
      <c r="H43" s="669"/>
    </row>
    <row r="44" spans="1:8" s="667" customFormat="1" ht="12.75">
      <c r="A44" s="645"/>
      <c r="B44" s="645"/>
      <c r="C44" s="646"/>
      <c r="E44" s="645"/>
      <c r="F44" s="668"/>
      <c r="H44" s="669"/>
    </row>
    <row r="45" spans="1:8" s="667" customFormat="1" ht="12.75">
      <c r="A45" s="645"/>
      <c r="B45" s="645"/>
      <c r="C45" s="646"/>
      <c r="E45" s="645"/>
      <c r="F45" s="668"/>
      <c r="H45" s="669"/>
    </row>
    <row r="46" spans="1:8" s="667" customFormat="1" ht="12.75">
      <c r="A46" s="645"/>
      <c r="B46" s="645"/>
      <c r="C46" s="646"/>
      <c r="E46" s="645"/>
      <c r="F46" s="668"/>
      <c r="H46" s="669"/>
    </row>
    <row r="47" spans="1:8" s="667" customFormat="1" ht="12.75">
      <c r="A47" s="645"/>
      <c r="B47" s="645"/>
      <c r="C47" s="646"/>
      <c r="E47" s="645"/>
      <c r="F47" s="668"/>
      <c r="H47" s="669"/>
    </row>
    <row r="48" spans="1:8" s="667" customFormat="1" ht="12.75">
      <c r="A48" s="645"/>
      <c r="B48" s="645"/>
      <c r="C48" s="646"/>
      <c r="E48" s="645"/>
      <c r="F48" s="668"/>
      <c r="H48" s="669"/>
    </row>
    <row r="49" spans="1:8" s="667" customFormat="1" ht="12.75">
      <c r="A49" s="645"/>
      <c r="B49" s="645"/>
      <c r="C49" s="646"/>
      <c r="E49" s="645"/>
      <c r="F49" s="668"/>
      <c r="H49" s="669"/>
    </row>
    <row r="50" spans="1:8" s="667" customFormat="1" ht="12.75">
      <c r="A50" s="645"/>
      <c r="B50" s="645"/>
      <c r="C50" s="646"/>
      <c r="E50" s="645"/>
      <c r="F50" s="668"/>
      <c r="H50" s="669"/>
    </row>
    <row r="51" spans="1:8" s="667" customFormat="1" ht="12.75">
      <c r="A51" s="645"/>
      <c r="B51" s="645"/>
      <c r="C51" s="646"/>
      <c r="E51" s="645"/>
      <c r="F51" s="668"/>
      <c r="H51" s="669"/>
    </row>
    <row r="52" spans="1:8" s="667" customFormat="1" ht="12.75">
      <c r="A52" s="645"/>
      <c r="B52" s="645"/>
      <c r="C52" s="646"/>
      <c r="E52" s="645"/>
      <c r="F52" s="668"/>
      <c r="H52" s="669"/>
    </row>
    <row r="53" spans="1:8" s="667" customFormat="1" ht="12.75">
      <c r="A53" s="645"/>
      <c r="B53" s="645"/>
      <c r="C53" s="646"/>
      <c r="E53" s="645"/>
      <c r="F53" s="668"/>
      <c r="H53" s="669"/>
    </row>
    <row r="54" spans="1:8" s="667" customFormat="1" ht="12.75">
      <c r="A54" s="645"/>
      <c r="B54" s="645"/>
      <c r="C54" s="646"/>
      <c r="E54" s="645"/>
      <c r="F54" s="668"/>
      <c r="H54" s="669"/>
    </row>
    <row r="55" spans="1:8" s="667" customFormat="1" ht="12.75">
      <c r="A55" s="645"/>
      <c r="B55" s="645"/>
      <c r="C55" s="646"/>
      <c r="E55" s="645"/>
      <c r="F55" s="668"/>
      <c r="H55" s="669"/>
    </row>
    <row r="56" spans="1:8" s="667" customFormat="1" ht="12.75">
      <c r="A56" s="645"/>
      <c r="B56" s="645"/>
      <c r="C56" s="646"/>
      <c r="E56" s="645"/>
      <c r="F56" s="668"/>
      <c r="H56" s="669"/>
    </row>
    <row r="57" spans="1:8" s="667" customFormat="1" ht="12.75">
      <c r="A57" s="645"/>
      <c r="B57" s="645"/>
      <c r="C57" s="646"/>
      <c r="E57" s="645"/>
      <c r="F57" s="668"/>
      <c r="H57" s="669"/>
    </row>
    <row r="58" spans="1:8" s="667" customFormat="1" ht="12.75">
      <c r="A58" s="645"/>
      <c r="B58" s="645"/>
      <c r="C58" s="646"/>
      <c r="E58" s="645"/>
      <c r="F58" s="668"/>
      <c r="H58" s="669"/>
    </row>
    <row r="59" spans="1:8" s="667" customFormat="1" ht="12.75">
      <c r="A59" s="645"/>
      <c r="B59" s="645"/>
      <c r="C59" s="646"/>
      <c r="E59" s="645"/>
      <c r="F59" s="668"/>
      <c r="H59" s="669"/>
    </row>
    <row r="60" spans="1:8" s="667" customFormat="1" ht="12.75">
      <c r="A60" s="645"/>
      <c r="B60" s="645"/>
      <c r="C60" s="646"/>
      <c r="E60" s="645"/>
      <c r="F60" s="668"/>
      <c r="H60" s="669"/>
    </row>
    <row r="61" spans="1:8" s="667" customFormat="1" ht="12.75">
      <c r="A61" s="645"/>
      <c r="B61" s="645"/>
      <c r="C61" s="646"/>
      <c r="E61" s="645"/>
      <c r="F61" s="668"/>
      <c r="H61" s="669"/>
    </row>
    <row r="62" spans="1:8" s="667" customFormat="1" ht="12.75">
      <c r="A62" s="645"/>
      <c r="B62" s="645"/>
      <c r="C62" s="646"/>
      <c r="E62" s="645"/>
      <c r="F62" s="668"/>
      <c r="H62" s="669"/>
    </row>
    <row r="63" spans="1:8" s="667" customFormat="1" ht="12.75">
      <c r="A63" s="645"/>
      <c r="B63" s="645"/>
      <c r="C63" s="646"/>
      <c r="E63" s="645"/>
      <c r="F63" s="668"/>
      <c r="H63" s="669"/>
    </row>
    <row r="64" spans="1:8" s="667" customFormat="1" ht="12.75">
      <c r="A64" s="645"/>
      <c r="B64" s="645"/>
      <c r="C64" s="646"/>
      <c r="E64" s="645"/>
      <c r="F64" s="668"/>
      <c r="H64" s="669"/>
    </row>
    <row r="65" spans="1:8" s="667" customFormat="1" ht="12.75">
      <c r="A65" s="645"/>
      <c r="B65" s="645"/>
      <c r="C65" s="646"/>
      <c r="E65" s="645"/>
      <c r="F65" s="668"/>
      <c r="H65" s="669"/>
    </row>
  </sheetData>
  <mergeCells count="2">
    <mergeCell ref="A1:H1"/>
    <mergeCell ref="A34:E34"/>
  </mergeCells>
  <printOptions/>
  <pageMargins left="0.35433070866141736" right="0.35433070866141736" top="0.5511811023622047" bottom="0.4330708661417323" header="0.4724409448818898" footer="0.2362204724409449"/>
  <pageSetup horizontalDpi="600" verticalDpi="600" orientation="landscape" paperSize="9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E10" sqref="E10"/>
    </sheetView>
  </sheetViews>
  <sheetFormatPr defaultColWidth="9.140625" defaultRowHeight="12.75"/>
  <cols>
    <col min="1" max="1" width="6.57421875" style="547" customWidth="1"/>
    <col min="2" max="2" width="10.8515625" style="548" customWidth="1"/>
    <col min="3" max="3" width="11.57421875" style="547" customWidth="1"/>
    <col min="4" max="4" width="46.7109375" style="549" customWidth="1"/>
    <col min="5" max="5" width="22.140625" style="550" customWidth="1"/>
    <col min="6" max="6" width="17.140625" style="551" customWidth="1"/>
    <col min="7" max="7" width="16.28125" style="551" customWidth="1"/>
    <col min="8" max="8" width="10.8515625" style="552" customWidth="1"/>
    <col min="9" max="16384" width="9.140625" style="546" customWidth="1"/>
  </cols>
  <sheetData>
    <row r="1" spans="1:8" s="553" customFormat="1" ht="47.25" customHeight="1">
      <c r="A1" s="554" t="s">
        <v>436</v>
      </c>
      <c r="B1" s="554"/>
      <c r="C1" s="554"/>
      <c r="D1" s="554"/>
      <c r="E1" s="554"/>
      <c r="F1" s="554"/>
      <c r="G1" s="554"/>
      <c r="H1" s="554"/>
    </row>
    <row r="2" ht="17.25" customHeight="1"/>
    <row r="3" spans="1:8" s="555" customFormat="1" ht="33.75" customHeight="1">
      <c r="A3" s="556" t="s">
        <v>3</v>
      </c>
      <c r="B3" s="556" t="s">
        <v>4</v>
      </c>
      <c r="C3" s="556" t="s">
        <v>5</v>
      </c>
      <c r="D3" s="557" t="s">
        <v>422</v>
      </c>
      <c r="E3" s="557" t="s">
        <v>7</v>
      </c>
      <c r="F3" s="558" t="s">
        <v>423</v>
      </c>
      <c r="G3" s="558" t="s">
        <v>424</v>
      </c>
      <c r="H3" s="559" t="s">
        <v>10</v>
      </c>
    </row>
    <row r="4" spans="1:8" s="807" customFormat="1" ht="55.5" customHeight="1">
      <c r="A4" s="83" t="s">
        <v>72</v>
      </c>
      <c r="B4" s="138"/>
      <c r="C4" s="139"/>
      <c r="D4" s="113" t="s">
        <v>73</v>
      </c>
      <c r="E4" s="48"/>
      <c r="F4" s="30"/>
      <c r="G4" s="30"/>
      <c r="H4" s="49"/>
    </row>
    <row r="5" spans="1:8" s="807" customFormat="1" ht="43.5" customHeight="1">
      <c r="A5" s="75"/>
      <c r="B5" s="810" t="s">
        <v>100</v>
      </c>
      <c r="C5" s="135"/>
      <c r="D5" s="129" t="s">
        <v>101</v>
      </c>
      <c r="E5" s="59"/>
      <c r="F5" s="30"/>
      <c r="G5" s="30"/>
      <c r="H5" s="130"/>
    </row>
    <row r="6" spans="1:8" s="807" customFormat="1" ht="30" customHeight="1">
      <c r="A6" s="75"/>
      <c r="B6" s="96"/>
      <c r="C6" s="178" t="s">
        <v>104</v>
      </c>
      <c r="D6" s="107" t="s">
        <v>105</v>
      </c>
      <c r="E6" s="56" t="s">
        <v>17</v>
      </c>
      <c r="F6" s="30">
        <v>123400</v>
      </c>
      <c r="G6" s="30">
        <v>78823.03</v>
      </c>
      <c r="H6" s="35">
        <f>G6/F6</f>
        <v>0.6387603727714749</v>
      </c>
    </row>
    <row r="7" spans="1:8" s="807" customFormat="1" ht="19.5" customHeight="1" thickBot="1">
      <c r="A7" s="75"/>
      <c r="B7" s="96"/>
      <c r="C7" s="813"/>
      <c r="D7" s="165"/>
      <c r="E7" s="817"/>
      <c r="F7" s="167">
        <f>SUM(F6)</f>
        <v>123400</v>
      </c>
      <c r="G7" s="167">
        <f>SUM(G6)</f>
        <v>78823.03</v>
      </c>
      <c r="H7" s="219">
        <f>G7/F7</f>
        <v>0.6387603727714749</v>
      </c>
    </row>
    <row r="8" spans="1:8" s="560" customFormat="1" ht="21.75" customHeight="1" thickBot="1">
      <c r="A8" s="625" t="s">
        <v>186</v>
      </c>
      <c r="B8" s="626"/>
      <c r="C8" s="626"/>
      <c r="D8" s="626"/>
      <c r="E8" s="626"/>
      <c r="F8" s="627">
        <f>F7</f>
        <v>123400</v>
      </c>
      <c r="G8" s="628">
        <f>G7</f>
        <v>78823.03</v>
      </c>
      <c r="H8" s="629">
        <f>G8/F8</f>
        <v>0.6387603727714749</v>
      </c>
    </row>
    <row r="9" spans="1:8" s="578" customFormat="1" ht="12.75">
      <c r="A9" s="548"/>
      <c r="B9" s="548"/>
      <c r="C9" s="548"/>
      <c r="D9" s="575"/>
      <c r="E9" s="630"/>
      <c r="F9" s="631"/>
      <c r="G9" s="631"/>
      <c r="H9" s="632"/>
    </row>
    <row r="10" spans="1:8" s="578" customFormat="1" ht="12.75">
      <c r="A10" s="548"/>
      <c r="B10" s="548"/>
      <c r="C10" s="548"/>
      <c r="D10" s="575"/>
      <c r="E10" s="630"/>
      <c r="F10" s="576"/>
      <c r="G10" s="576"/>
      <c r="H10" s="577"/>
    </row>
    <row r="11" spans="1:8" s="578" customFormat="1" ht="12.75">
      <c r="A11" s="548"/>
      <c r="B11" s="548"/>
      <c r="C11" s="548"/>
      <c r="D11" s="575"/>
      <c r="E11" s="630"/>
      <c r="F11" s="576"/>
      <c r="G11" s="576"/>
      <c r="H11" s="577"/>
    </row>
    <row r="12" spans="1:8" s="578" customFormat="1" ht="12.75">
      <c r="A12" s="548"/>
      <c r="B12" s="548"/>
      <c r="C12" s="548"/>
      <c r="D12" s="575"/>
      <c r="E12" s="630"/>
      <c r="F12" s="576"/>
      <c r="G12" s="576"/>
      <c r="H12" s="577"/>
    </row>
    <row r="13" spans="1:8" s="578" customFormat="1" ht="12.75">
      <c r="A13" s="548"/>
      <c r="B13" s="548"/>
      <c r="C13" s="548"/>
      <c r="D13" s="575"/>
      <c r="E13" s="630"/>
      <c r="F13" s="576"/>
      <c r="G13" s="576"/>
      <c r="H13" s="577"/>
    </row>
    <row r="14" spans="1:8" s="578" customFormat="1" ht="12.75">
      <c r="A14" s="548"/>
      <c r="B14" s="548"/>
      <c r="C14" s="548"/>
      <c r="D14" s="575"/>
      <c r="E14" s="630"/>
      <c r="F14" s="576"/>
      <c r="G14" s="576"/>
      <c r="H14" s="577"/>
    </row>
    <row r="15" spans="1:8" s="578" customFormat="1" ht="12.75">
      <c r="A15" s="548"/>
      <c r="B15" s="548"/>
      <c r="C15" s="548"/>
      <c r="D15" s="575"/>
      <c r="E15" s="630"/>
      <c r="F15" s="576"/>
      <c r="G15" s="576"/>
      <c r="H15" s="577"/>
    </row>
    <row r="16" spans="1:8" s="578" customFormat="1" ht="12.75">
      <c r="A16" s="548"/>
      <c r="B16" s="548"/>
      <c r="C16" s="548"/>
      <c r="D16" s="575"/>
      <c r="E16" s="630"/>
      <c r="F16" s="576"/>
      <c r="G16" s="576"/>
      <c r="H16" s="577"/>
    </row>
    <row r="17" spans="1:8" s="578" customFormat="1" ht="12.75">
      <c r="A17" s="548"/>
      <c r="B17" s="548"/>
      <c r="C17" s="548"/>
      <c r="D17" s="575"/>
      <c r="E17" s="630"/>
      <c r="F17" s="576"/>
      <c r="G17" s="576"/>
      <c r="H17" s="577"/>
    </row>
    <row r="18" spans="1:8" s="578" customFormat="1" ht="12.75">
      <c r="A18" s="548"/>
      <c r="B18" s="548"/>
      <c r="C18" s="548"/>
      <c r="D18" s="575"/>
      <c r="E18" s="630"/>
      <c r="F18" s="576"/>
      <c r="G18" s="576"/>
      <c r="H18" s="577"/>
    </row>
    <row r="19" spans="1:8" s="578" customFormat="1" ht="12.75">
      <c r="A19" s="548"/>
      <c r="B19" s="548"/>
      <c r="C19" s="548"/>
      <c r="D19" s="575"/>
      <c r="E19" s="630"/>
      <c r="F19" s="576"/>
      <c r="G19" s="576"/>
      <c r="H19" s="577"/>
    </row>
    <row r="20" spans="1:8" s="578" customFormat="1" ht="12.75">
      <c r="A20" s="548"/>
      <c r="B20" s="548"/>
      <c r="C20" s="548"/>
      <c r="D20" s="575"/>
      <c r="E20" s="630"/>
      <c r="F20" s="576"/>
      <c r="G20" s="576"/>
      <c r="H20" s="577"/>
    </row>
    <row r="21" spans="1:8" s="578" customFormat="1" ht="12.75">
      <c r="A21" s="548"/>
      <c r="B21" s="548"/>
      <c r="C21" s="548"/>
      <c r="D21" s="575"/>
      <c r="E21" s="630"/>
      <c r="F21" s="576"/>
      <c r="G21" s="576"/>
      <c r="H21" s="577"/>
    </row>
    <row r="22" spans="1:8" s="578" customFormat="1" ht="12.75">
      <c r="A22" s="548"/>
      <c r="B22" s="548"/>
      <c r="C22" s="548"/>
      <c r="D22" s="575"/>
      <c r="E22" s="630"/>
      <c r="F22" s="576"/>
      <c r="G22" s="576"/>
      <c r="H22" s="577"/>
    </row>
    <row r="23" spans="1:8" s="578" customFormat="1" ht="12.75">
      <c r="A23" s="548"/>
      <c r="B23" s="548"/>
      <c r="C23" s="548"/>
      <c r="D23" s="575"/>
      <c r="E23" s="630"/>
      <c r="F23" s="576"/>
      <c r="G23" s="576"/>
      <c r="H23" s="577"/>
    </row>
    <row r="24" spans="1:8" s="578" customFormat="1" ht="12.75">
      <c r="A24" s="548"/>
      <c r="B24" s="548"/>
      <c r="C24" s="548"/>
      <c r="D24" s="575"/>
      <c r="E24" s="630"/>
      <c r="F24" s="576"/>
      <c r="G24" s="576"/>
      <c r="H24" s="577"/>
    </row>
    <row r="25" spans="1:8" s="578" customFormat="1" ht="12.75">
      <c r="A25" s="548"/>
      <c r="B25" s="548"/>
      <c r="C25" s="548"/>
      <c r="D25" s="575"/>
      <c r="E25" s="630"/>
      <c r="F25" s="576"/>
      <c r="G25" s="576"/>
      <c r="H25" s="577"/>
    </row>
    <row r="26" spans="1:8" s="578" customFormat="1" ht="12.75">
      <c r="A26" s="548"/>
      <c r="B26" s="548"/>
      <c r="C26" s="548"/>
      <c r="D26" s="575"/>
      <c r="E26" s="630"/>
      <c r="F26" s="576"/>
      <c r="G26" s="576"/>
      <c r="H26" s="577"/>
    </row>
    <row r="27" spans="1:8" s="578" customFormat="1" ht="12.75">
      <c r="A27" s="548"/>
      <c r="B27" s="548"/>
      <c r="C27" s="548"/>
      <c r="D27" s="575"/>
      <c r="E27" s="630"/>
      <c r="F27" s="576"/>
      <c r="G27" s="576"/>
      <c r="H27" s="577"/>
    </row>
    <row r="28" spans="1:8" s="578" customFormat="1" ht="12.75">
      <c r="A28" s="548"/>
      <c r="B28" s="548"/>
      <c r="C28" s="548"/>
      <c r="D28" s="575"/>
      <c r="E28" s="630"/>
      <c r="F28" s="576"/>
      <c r="G28" s="576"/>
      <c r="H28" s="577"/>
    </row>
    <row r="29" spans="1:8" s="578" customFormat="1" ht="12.75">
      <c r="A29" s="548"/>
      <c r="B29" s="548"/>
      <c r="C29" s="548"/>
      <c r="D29" s="575"/>
      <c r="E29" s="630"/>
      <c r="F29" s="576"/>
      <c r="G29" s="576"/>
      <c r="H29" s="577"/>
    </row>
    <row r="30" spans="1:8" s="578" customFormat="1" ht="12.75">
      <c r="A30" s="548"/>
      <c r="B30" s="548"/>
      <c r="C30" s="548"/>
      <c r="D30" s="575"/>
      <c r="E30" s="630"/>
      <c r="F30" s="576"/>
      <c r="G30" s="576"/>
      <c r="H30" s="577"/>
    </row>
    <row r="31" spans="1:8" s="578" customFormat="1" ht="12.75">
      <c r="A31" s="548"/>
      <c r="B31" s="548"/>
      <c r="C31" s="548"/>
      <c r="D31" s="575"/>
      <c r="E31" s="630"/>
      <c r="F31" s="576"/>
      <c r="G31" s="576"/>
      <c r="H31" s="577"/>
    </row>
    <row r="32" spans="1:8" s="578" customFormat="1" ht="12.75">
      <c r="A32" s="548"/>
      <c r="B32" s="548"/>
      <c r="C32" s="548"/>
      <c r="D32" s="575"/>
      <c r="E32" s="630"/>
      <c r="F32" s="576"/>
      <c r="G32" s="576"/>
      <c r="H32" s="577"/>
    </row>
    <row r="33" spans="1:8" s="578" customFormat="1" ht="12.75">
      <c r="A33" s="548"/>
      <c r="B33" s="548"/>
      <c r="C33" s="548"/>
      <c r="D33" s="575"/>
      <c r="E33" s="630"/>
      <c r="F33" s="576"/>
      <c r="G33" s="576"/>
      <c r="H33" s="577"/>
    </row>
    <row r="34" spans="1:8" s="578" customFormat="1" ht="12.75">
      <c r="A34" s="548"/>
      <c r="B34" s="548"/>
      <c r="C34" s="548"/>
      <c r="D34" s="575"/>
      <c r="E34" s="630"/>
      <c r="F34" s="576"/>
      <c r="G34" s="576"/>
      <c r="H34" s="577"/>
    </row>
    <row r="35" spans="1:8" s="578" customFormat="1" ht="12.75">
      <c r="A35" s="548"/>
      <c r="B35" s="548"/>
      <c r="C35" s="548"/>
      <c r="D35" s="575"/>
      <c r="E35" s="630"/>
      <c r="F35" s="576"/>
      <c r="G35" s="576"/>
      <c r="H35" s="577"/>
    </row>
    <row r="36" spans="1:8" s="578" customFormat="1" ht="12.75">
      <c r="A36" s="548"/>
      <c r="B36" s="548"/>
      <c r="C36" s="548"/>
      <c r="D36" s="575"/>
      <c r="E36" s="630"/>
      <c r="F36" s="576"/>
      <c r="G36" s="576"/>
      <c r="H36" s="577"/>
    </row>
    <row r="37" spans="1:8" s="578" customFormat="1" ht="12.75">
      <c r="A37" s="548"/>
      <c r="B37" s="548"/>
      <c r="C37" s="548"/>
      <c r="D37" s="575"/>
      <c r="E37" s="630"/>
      <c r="F37" s="576"/>
      <c r="G37" s="576"/>
      <c r="H37" s="577"/>
    </row>
    <row r="38" spans="1:8" s="578" customFormat="1" ht="12.75">
      <c r="A38" s="548"/>
      <c r="B38" s="548"/>
      <c r="C38" s="548"/>
      <c r="D38" s="575"/>
      <c r="E38" s="630"/>
      <c r="F38" s="576"/>
      <c r="G38" s="576"/>
      <c r="H38" s="577"/>
    </row>
    <row r="39" spans="1:8" s="578" customFormat="1" ht="12.75">
      <c r="A39" s="548"/>
      <c r="B39" s="548"/>
      <c r="C39" s="548"/>
      <c r="D39" s="575"/>
      <c r="E39" s="630"/>
      <c r="F39" s="576"/>
      <c r="G39" s="576"/>
      <c r="H39" s="577"/>
    </row>
    <row r="40" spans="1:8" s="578" customFormat="1" ht="12.75">
      <c r="A40" s="548"/>
      <c r="B40" s="548"/>
      <c r="C40" s="548"/>
      <c r="D40" s="575"/>
      <c r="E40" s="630"/>
      <c r="F40" s="576"/>
      <c r="G40" s="576"/>
      <c r="H40" s="577"/>
    </row>
    <row r="41" spans="1:8" s="578" customFormat="1" ht="12.75">
      <c r="A41" s="548"/>
      <c r="B41" s="548"/>
      <c r="C41" s="548"/>
      <c r="D41" s="575"/>
      <c r="E41" s="630"/>
      <c r="F41" s="576"/>
      <c r="G41" s="576"/>
      <c r="H41" s="577"/>
    </row>
    <row r="42" spans="1:8" s="578" customFormat="1" ht="12.75">
      <c r="A42" s="548"/>
      <c r="B42" s="548"/>
      <c r="C42" s="548"/>
      <c r="D42" s="575"/>
      <c r="E42" s="630"/>
      <c r="F42" s="576"/>
      <c r="G42" s="576"/>
      <c r="H42" s="577"/>
    </row>
    <row r="43" spans="1:8" s="578" customFormat="1" ht="12.75">
      <c r="A43" s="548"/>
      <c r="B43" s="548"/>
      <c r="C43" s="548"/>
      <c r="D43" s="575"/>
      <c r="E43" s="630"/>
      <c r="F43" s="576"/>
      <c r="G43" s="576"/>
      <c r="H43" s="577"/>
    </row>
    <row r="44" spans="1:8" s="578" customFormat="1" ht="12.75">
      <c r="A44" s="548"/>
      <c r="B44" s="548"/>
      <c r="C44" s="548"/>
      <c r="D44" s="575"/>
      <c r="E44" s="630"/>
      <c r="F44" s="576"/>
      <c r="G44" s="576"/>
      <c r="H44" s="577"/>
    </row>
    <row r="45" spans="1:8" s="578" customFormat="1" ht="12.75">
      <c r="A45" s="548"/>
      <c r="B45" s="548"/>
      <c r="C45" s="548"/>
      <c r="D45" s="575"/>
      <c r="E45" s="630"/>
      <c r="F45" s="576"/>
      <c r="G45" s="576"/>
      <c r="H45" s="577"/>
    </row>
    <row r="46" spans="1:8" s="578" customFormat="1" ht="12.75">
      <c r="A46" s="548"/>
      <c r="B46" s="548"/>
      <c r="C46" s="548"/>
      <c r="D46" s="575"/>
      <c r="E46" s="630"/>
      <c r="F46" s="576"/>
      <c r="G46" s="576"/>
      <c r="H46" s="577"/>
    </row>
  </sheetData>
  <mergeCells count="2">
    <mergeCell ref="A1:H1"/>
    <mergeCell ref="A8:E8"/>
  </mergeCells>
  <printOptions/>
  <pageMargins left="0.35433070866141736" right="0.35433070866141736" top="0.5511811023622047" bottom="0.4330708661417323" header="0.4724409448818898" footer="0.2362204724409449"/>
  <pageSetup horizontalDpi="600" verticalDpi="600" orientation="landscape" paperSize="9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A1" sqref="A1:H1"/>
    </sheetView>
  </sheetViews>
  <sheetFormatPr defaultColWidth="9.140625" defaultRowHeight="12.75"/>
  <cols>
    <col min="1" max="1" width="6.57421875" style="634" customWidth="1"/>
    <col min="2" max="2" width="10.8515625" style="635" customWidth="1"/>
    <col min="3" max="3" width="11.57421875" style="636" customWidth="1"/>
    <col min="4" max="4" width="42.140625" style="633" customWidth="1"/>
    <col min="5" max="5" width="25.00390625" style="634" customWidth="1"/>
    <col min="6" max="6" width="17.140625" style="637" customWidth="1"/>
    <col min="7" max="7" width="17.140625" style="633" customWidth="1"/>
    <col min="8" max="8" width="11.8515625" style="638" customWidth="1"/>
    <col min="9" max="16384" width="9.140625" style="633" customWidth="1"/>
  </cols>
  <sheetData>
    <row r="1" spans="1:8" s="227" customFormat="1" ht="53.25" customHeight="1">
      <c r="A1" s="554" t="s">
        <v>437</v>
      </c>
      <c r="B1" s="554"/>
      <c r="C1" s="554"/>
      <c r="D1" s="554"/>
      <c r="E1" s="554"/>
      <c r="F1" s="554"/>
      <c r="G1" s="554"/>
      <c r="H1" s="554"/>
    </row>
    <row r="2" spans="1:8" ht="13.5" customHeight="1">
      <c r="A2" s="639"/>
      <c r="B2" s="640"/>
      <c r="C2" s="641"/>
      <c r="D2" s="642"/>
      <c r="E2" s="639"/>
      <c r="F2" s="643"/>
      <c r="G2" s="642"/>
      <c r="H2" s="644"/>
    </row>
    <row r="3" spans="1:8" s="645" customFormat="1" ht="25.5" customHeight="1">
      <c r="A3" s="647" t="s">
        <v>3</v>
      </c>
      <c r="B3" s="648" t="s">
        <v>4</v>
      </c>
      <c r="C3" s="649" t="s">
        <v>5</v>
      </c>
      <c r="D3" s="648" t="s">
        <v>422</v>
      </c>
      <c r="E3" s="648" t="s">
        <v>7</v>
      </c>
      <c r="F3" s="650" t="s">
        <v>423</v>
      </c>
      <c r="G3" s="648" t="s">
        <v>424</v>
      </c>
      <c r="H3" s="651" t="s">
        <v>10</v>
      </c>
    </row>
    <row r="4" spans="1:8" s="818" customFormat="1" ht="19.5" customHeight="1">
      <c r="A4" s="45">
        <v>851</v>
      </c>
      <c r="B4" s="203"/>
      <c r="C4" s="830"/>
      <c r="D4" s="147" t="s">
        <v>137</v>
      </c>
      <c r="E4" s="412"/>
      <c r="F4" s="363"/>
      <c r="G4" s="291"/>
      <c r="H4" s="252"/>
    </row>
    <row r="5" spans="1:8" s="818" customFormat="1" ht="19.5" customHeight="1">
      <c r="A5" s="71"/>
      <c r="B5" s="420" t="s">
        <v>375</v>
      </c>
      <c r="C5" s="831"/>
      <c r="D5" s="832" t="s">
        <v>376</v>
      </c>
      <c r="E5" s="381"/>
      <c r="F5" s="363"/>
      <c r="G5" s="291"/>
      <c r="H5" s="252"/>
    </row>
    <row r="6" spans="1:8" s="818" customFormat="1" ht="52.5" customHeight="1">
      <c r="A6" s="75"/>
      <c r="B6" s="116"/>
      <c r="C6" s="292">
        <v>2310</v>
      </c>
      <c r="D6" s="123" t="s">
        <v>256</v>
      </c>
      <c r="E6" s="364" t="s">
        <v>17</v>
      </c>
      <c r="F6" s="365">
        <v>1000</v>
      </c>
      <c r="G6" s="293">
        <v>1000</v>
      </c>
      <c r="H6" s="252">
        <f aca="true" t="shared" si="0" ref="H6:H13">G6/F6</f>
        <v>1</v>
      </c>
    </row>
    <row r="7" spans="1:8" s="818" customFormat="1" ht="36" customHeight="1">
      <c r="A7" s="75"/>
      <c r="B7" s="96"/>
      <c r="C7" s="292" t="s">
        <v>377</v>
      </c>
      <c r="D7" s="123" t="s">
        <v>303</v>
      </c>
      <c r="E7" s="364" t="s">
        <v>17</v>
      </c>
      <c r="F7" s="365">
        <v>2700</v>
      </c>
      <c r="G7" s="293">
        <v>2700</v>
      </c>
      <c r="H7" s="252">
        <f t="shared" si="0"/>
        <v>1</v>
      </c>
    </row>
    <row r="8" spans="1:8" s="818" customFormat="1" ht="16.5" customHeight="1">
      <c r="A8" s="75"/>
      <c r="B8" s="96"/>
      <c r="C8" s="131" t="s">
        <v>219</v>
      </c>
      <c r="D8" s="124" t="s">
        <v>220</v>
      </c>
      <c r="E8" s="212" t="s">
        <v>241</v>
      </c>
      <c r="F8" s="393">
        <v>5160</v>
      </c>
      <c r="G8" s="294">
        <v>1440</v>
      </c>
      <c r="H8" s="252">
        <f t="shared" si="0"/>
        <v>0.27906976744186046</v>
      </c>
    </row>
    <row r="9" spans="1:8" s="818" customFormat="1" ht="16.5" customHeight="1">
      <c r="A9" s="75"/>
      <c r="B9" s="96"/>
      <c r="C9" s="290" t="s">
        <v>221</v>
      </c>
      <c r="D9" s="107" t="s">
        <v>222</v>
      </c>
      <c r="E9" s="381" t="s">
        <v>17</v>
      </c>
      <c r="F9" s="363">
        <v>800</v>
      </c>
      <c r="G9" s="291">
        <v>800</v>
      </c>
      <c r="H9" s="252">
        <f t="shared" si="0"/>
        <v>1</v>
      </c>
    </row>
    <row r="10" spans="1:8" s="818" customFormat="1" ht="16.5" customHeight="1">
      <c r="A10" s="75"/>
      <c r="B10" s="96"/>
      <c r="C10" s="292" t="s">
        <v>205</v>
      </c>
      <c r="D10" s="123" t="s">
        <v>206</v>
      </c>
      <c r="E10" s="364" t="s">
        <v>17</v>
      </c>
      <c r="F10" s="365">
        <v>3400</v>
      </c>
      <c r="G10" s="293">
        <v>2600</v>
      </c>
      <c r="H10" s="252">
        <f t="shared" si="0"/>
        <v>0.7647058823529411</v>
      </c>
    </row>
    <row r="11" spans="1:8" s="818" customFormat="1" ht="16.5" customHeight="1">
      <c r="A11" s="75"/>
      <c r="B11" s="96"/>
      <c r="C11" s="292" t="s">
        <v>236</v>
      </c>
      <c r="D11" s="123" t="s">
        <v>237</v>
      </c>
      <c r="E11" s="364" t="s">
        <v>210</v>
      </c>
      <c r="F11" s="365">
        <v>180</v>
      </c>
      <c r="G11" s="293">
        <v>154.08</v>
      </c>
      <c r="H11" s="252">
        <f t="shared" si="0"/>
        <v>0.8560000000000001</v>
      </c>
    </row>
    <row r="12" spans="1:8" s="818" customFormat="1" ht="25.5" customHeight="1">
      <c r="A12" s="75"/>
      <c r="B12" s="96"/>
      <c r="C12" s="292" t="s">
        <v>247</v>
      </c>
      <c r="D12" s="123" t="s">
        <v>248</v>
      </c>
      <c r="E12" s="364" t="s">
        <v>210</v>
      </c>
      <c r="F12" s="365">
        <v>680</v>
      </c>
      <c r="G12" s="293">
        <v>300</v>
      </c>
      <c r="H12" s="252">
        <f t="shared" si="0"/>
        <v>0.4411764705882353</v>
      </c>
    </row>
    <row r="13" spans="1:8" s="818" customFormat="1" ht="19.5" customHeight="1">
      <c r="A13" s="75"/>
      <c r="B13" s="96"/>
      <c r="C13" s="395"/>
      <c r="D13" s="456"/>
      <c r="E13" s="367"/>
      <c r="F13" s="368">
        <f>SUM(F6:F12)</f>
        <v>13920</v>
      </c>
      <c r="G13" s="316">
        <f>SUM(G6:G12)</f>
        <v>8994.08</v>
      </c>
      <c r="H13" s="257">
        <f t="shared" si="0"/>
        <v>0.6461264367816092</v>
      </c>
    </row>
    <row r="14" spans="1:8" s="818" customFormat="1" ht="19.5" customHeight="1">
      <c r="A14" s="75"/>
      <c r="B14" s="833" t="s">
        <v>378</v>
      </c>
      <c r="C14" s="834"/>
      <c r="D14" s="513" t="s">
        <v>379</v>
      </c>
      <c r="E14" s="364"/>
      <c r="F14" s="365"/>
      <c r="G14" s="293"/>
      <c r="H14" s="252"/>
    </row>
    <row r="15" spans="1:8" s="818" customFormat="1" ht="48.75" customHeight="1">
      <c r="A15" s="75"/>
      <c r="B15" s="116"/>
      <c r="C15" s="131">
        <v>2310</v>
      </c>
      <c r="D15" s="124" t="s">
        <v>256</v>
      </c>
      <c r="E15" s="212" t="s">
        <v>17</v>
      </c>
      <c r="F15" s="393">
        <v>1000</v>
      </c>
      <c r="G15" s="294">
        <v>1000</v>
      </c>
      <c r="H15" s="252">
        <f aca="true" t="shared" si="1" ref="H15:H39">G15/F15</f>
        <v>1</v>
      </c>
    </row>
    <row r="16" spans="1:8" s="818" customFormat="1" ht="36" customHeight="1">
      <c r="A16" s="75"/>
      <c r="B16" s="96"/>
      <c r="C16" s="290" t="s">
        <v>377</v>
      </c>
      <c r="D16" s="107" t="s">
        <v>303</v>
      </c>
      <c r="E16" s="381" t="s">
        <v>17</v>
      </c>
      <c r="F16" s="363">
        <v>5600</v>
      </c>
      <c r="G16" s="291">
        <v>5600</v>
      </c>
      <c r="H16" s="252">
        <f t="shared" si="1"/>
        <v>1</v>
      </c>
    </row>
    <row r="17" spans="1:8" s="818" customFormat="1" ht="16.5" customHeight="1">
      <c r="A17" s="75"/>
      <c r="B17" s="96"/>
      <c r="C17" s="131" t="s">
        <v>211</v>
      </c>
      <c r="D17" s="124" t="s">
        <v>212</v>
      </c>
      <c r="E17" s="212" t="s">
        <v>17</v>
      </c>
      <c r="F17" s="393">
        <v>46000</v>
      </c>
      <c r="G17" s="294">
        <v>19920</v>
      </c>
      <c r="H17" s="252">
        <f t="shared" si="1"/>
        <v>0.4330434782608696</v>
      </c>
    </row>
    <row r="18" spans="1:8" s="818" customFormat="1" ht="16.5" customHeight="1">
      <c r="A18" s="75"/>
      <c r="B18" s="96"/>
      <c r="C18" s="290" t="s">
        <v>213</v>
      </c>
      <c r="D18" s="107" t="s">
        <v>214</v>
      </c>
      <c r="E18" s="381" t="s">
        <v>17</v>
      </c>
      <c r="F18" s="363">
        <v>4000</v>
      </c>
      <c r="G18" s="291">
        <v>3009.41</v>
      </c>
      <c r="H18" s="252">
        <f t="shared" si="1"/>
        <v>0.7523525</v>
      </c>
    </row>
    <row r="19" spans="1:8" s="818" customFormat="1" ht="16.5" customHeight="1">
      <c r="A19" s="75"/>
      <c r="B19" s="96"/>
      <c r="C19" s="131" t="s">
        <v>215</v>
      </c>
      <c r="D19" s="124" t="s">
        <v>216</v>
      </c>
      <c r="E19" s="212" t="s">
        <v>17</v>
      </c>
      <c r="F19" s="393">
        <v>9000</v>
      </c>
      <c r="G19" s="294">
        <v>3652.69</v>
      </c>
      <c r="H19" s="252">
        <f t="shared" si="1"/>
        <v>0.40585444444444446</v>
      </c>
    </row>
    <row r="20" spans="1:8" s="818" customFormat="1" ht="16.5" customHeight="1">
      <c r="A20" s="75"/>
      <c r="B20" s="96"/>
      <c r="C20" s="290" t="s">
        <v>217</v>
      </c>
      <c r="D20" s="107" t="s">
        <v>218</v>
      </c>
      <c r="E20" s="381" t="s">
        <v>17</v>
      </c>
      <c r="F20" s="363">
        <v>1500</v>
      </c>
      <c r="G20" s="291">
        <v>561.84</v>
      </c>
      <c r="H20" s="252">
        <f t="shared" si="1"/>
        <v>0.37456</v>
      </c>
    </row>
    <row r="21" spans="1:8" s="818" customFormat="1" ht="16.5" customHeight="1">
      <c r="A21" s="75"/>
      <c r="B21" s="96"/>
      <c r="C21" s="292" t="s">
        <v>219</v>
      </c>
      <c r="D21" s="123" t="s">
        <v>220</v>
      </c>
      <c r="E21" s="364" t="s">
        <v>210</v>
      </c>
      <c r="F21" s="365">
        <v>13900</v>
      </c>
      <c r="G21" s="293">
        <v>4465</v>
      </c>
      <c r="H21" s="252">
        <f t="shared" si="1"/>
        <v>0.3212230215827338</v>
      </c>
    </row>
    <row r="22" spans="1:8" s="818" customFormat="1" ht="16.5" customHeight="1">
      <c r="A22" s="81"/>
      <c r="B22" s="99"/>
      <c r="C22" s="131" t="s">
        <v>221</v>
      </c>
      <c r="D22" s="124" t="s">
        <v>222</v>
      </c>
      <c r="E22" s="212" t="s">
        <v>210</v>
      </c>
      <c r="F22" s="393">
        <v>4000</v>
      </c>
      <c r="G22" s="294">
        <v>1468.08</v>
      </c>
      <c r="H22" s="252">
        <f t="shared" si="1"/>
        <v>0.36701999999999996</v>
      </c>
    </row>
    <row r="23" spans="1:8" s="818" customFormat="1" ht="27.75" customHeight="1">
      <c r="A23" s="71"/>
      <c r="B23" s="116"/>
      <c r="C23" s="290" t="s">
        <v>354</v>
      </c>
      <c r="D23" s="107" t="s">
        <v>304</v>
      </c>
      <c r="E23" s="274" t="s">
        <v>210</v>
      </c>
      <c r="F23" s="276">
        <v>500</v>
      </c>
      <c r="G23" s="363">
        <v>0</v>
      </c>
      <c r="H23" s="252">
        <f t="shared" si="1"/>
        <v>0</v>
      </c>
    </row>
    <row r="24" spans="1:8" s="818" customFormat="1" ht="16.5" customHeight="1">
      <c r="A24" s="75"/>
      <c r="B24" s="96"/>
      <c r="C24" s="292" t="s">
        <v>223</v>
      </c>
      <c r="D24" s="123" t="s">
        <v>224</v>
      </c>
      <c r="E24" s="251" t="s">
        <v>210</v>
      </c>
      <c r="F24" s="248">
        <v>2000</v>
      </c>
      <c r="G24" s="365">
        <v>914.17</v>
      </c>
      <c r="H24" s="252">
        <f t="shared" si="1"/>
        <v>0.45708499999999996</v>
      </c>
    </row>
    <row r="25" spans="1:8" s="818" customFormat="1" ht="16.5" customHeight="1">
      <c r="A25" s="75"/>
      <c r="B25" s="96"/>
      <c r="C25" s="292" t="s">
        <v>225</v>
      </c>
      <c r="D25" s="123" t="s">
        <v>226</v>
      </c>
      <c r="E25" s="251" t="s">
        <v>210</v>
      </c>
      <c r="F25" s="248">
        <v>500</v>
      </c>
      <c r="G25" s="365">
        <v>0</v>
      </c>
      <c r="H25" s="252">
        <f t="shared" si="1"/>
        <v>0</v>
      </c>
    </row>
    <row r="26" spans="1:8" s="818" customFormat="1" ht="16.5" customHeight="1">
      <c r="A26" s="75"/>
      <c r="B26" s="96"/>
      <c r="C26" s="292">
        <v>4280</v>
      </c>
      <c r="D26" s="123" t="s">
        <v>229</v>
      </c>
      <c r="E26" s="251" t="s">
        <v>210</v>
      </c>
      <c r="F26" s="248">
        <v>300</v>
      </c>
      <c r="G26" s="365">
        <v>0</v>
      </c>
      <c r="H26" s="252">
        <f t="shared" si="1"/>
        <v>0</v>
      </c>
    </row>
    <row r="27" spans="1:8" s="818" customFormat="1" ht="16.5" customHeight="1">
      <c r="A27" s="75"/>
      <c r="B27" s="96"/>
      <c r="C27" s="131" t="s">
        <v>205</v>
      </c>
      <c r="D27" s="124" t="s">
        <v>206</v>
      </c>
      <c r="E27" s="283" t="s">
        <v>210</v>
      </c>
      <c r="F27" s="285">
        <v>30360</v>
      </c>
      <c r="G27" s="393">
        <v>14086.3</v>
      </c>
      <c r="H27" s="252">
        <f t="shared" si="1"/>
        <v>0.46397562582345186</v>
      </c>
    </row>
    <row r="28" spans="1:8" s="818" customFormat="1" ht="16.5" customHeight="1">
      <c r="A28" s="75"/>
      <c r="B28" s="96"/>
      <c r="C28" s="290" t="s">
        <v>230</v>
      </c>
      <c r="D28" s="107" t="s">
        <v>231</v>
      </c>
      <c r="E28" s="274" t="s">
        <v>17</v>
      </c>
      <c r="F28" s="276">
        <v>800</v>
      </c>
      <c r="G28" s="363">
        <v>444</v>
      </c>
      <c r="H28" s="252">
        <f t="shared" si="1"/>
        <v>0.555</v>
      </c>
    </row>
    <row r="29" spans="1:8" s="824" customFormat="1" ht="30" customHeight="1">
      <c r="A29" s="75"/>
      <c r="B29" s="96"/>
      <c r="C29" s="292">
        <v>4390</v>
      </c>
      <c r="D29" s="123" t="s">
        <v>272</v>
      </c>
      <c r="E29" s="251" t="s">
        <v>210</v>
      </c>
      <c r="F29" s="248">
        <v>4020</v>
      </c>
      <c r="G29" s="365">
        <v>563</v>
      </c>
      <c r="H29" s="252">
        <f t="shared" si="1"/>
        <v>0.1400497512437811</v>
      </c>
    </row>
    <row r="30" spans="1:8" s="818" customFormat="1" ht="16.5" customHeight="1">
      <c r="A30" s="75"/>
      <c r="B30" s="96"/>
      <c r="C30" s="292" t="s">
        <v>236</v>
      </c>
      <c r="D30" s="123" t="s">
        <v>237</v>
      </c>
      <c r="E30" s="251" t="s">
        <v>210</v>
      </c>
      <c r="F30" s="248">
        <v>600</v>
      </c>
      <c r="G30" s="365">
        <v>74.69</v>
      </c>
      <c r="H30" s="252">
        <f t="shared" si="1"/>
        <v>0.12448333333333333</v>
      </c>
    </row>
    <row r="31" spans="1:8" s="818" customFormat="1" ht="16.5" customHeight="1">
      <c r="A31" s="75"/>
      <c r="B31" s="96"/>
      <c r="C31" s="131" t="s">
        <v>207</v>
      </c>
      <c r="D31" s="124" t="s">
        <v>208</v>
      </c>
      <c r="E31" s="251" t="s">
        <v>241</v>
      </c>
      <c r="F31" s="285">
        <v>1200</v>
      </c>
      <c r="G31" s="393">
        <v>452</v>
      </c>
      <c r="H31" s="252">
        <f t="shared" si="1"/>
        <v>0.37666666666666665</v>
      </c>
    </row>
    <row r="32" spans="1:8" s="818" customFormat="1" ht="27.75" customHeight="1">
      <c r="A32" s="75"/>
      <c r="B32" s="96"/>
      <c r="C32" s="290" t="s">
        <v>238</v>
      </c>
      <c r="D32" s="107" t="s">
        <v>239</v>
      </c>
      <c r="E32" s="274" t="s">
        <v>17</v>
      </c>
      <c r="F32" s="276">
        <v>1300</v>
      </c>
      <c r="G32" s="363">
        <v>974.49</v>
      </c>
      <c r="H32" s="252">
        <f t="shared" si="1"/>
        <v>0.7496076923076923</v>
      </c>
    </row>
    <row r="33" spans="1:8" s="818" customFormat="1" ht="29.25" customHeight="1">
      <c r="A33" s="75"/>
      <c r="B33" s="96"/>
      <c r="C33" s="292">
        <v>4610</v>
      </c>
      <c r="D33" s="123" t="s">
        <v>246</v>
      </c>
      <c r="E33" s="251" t="s">
        <v>241</v>
      </c>
      <c r="F33" s="248">
        <v>480</v>
      </c>
      <c r="G33" s="365">
        <v>80</v>
      </c>
      <c r="H33" s="252">
        <f t="shared" si="1"/>
        <v>0.16666666666666666</v>
      </c>
    </row>
    <row r="34" spans="1:8" s="818" customFormat="1" ht="33.75" customHeight="1">
      <c r="A34" s="75"/>
      <c r="B34" s="96"/>
      <c r="C34" s="292" t="s">
        <v>247</v>
      </c>
      <c r="D34" s="123" t="s">
        <v>248</v>
      </c>
      <c r="E34" s="251" t="s">
        <v>210</v>
      </c>
      <c r="F34" s="248">
        <v>990</v>
      </c>
      <c r="G34" s="365">
        <v>0</v>
      </c>
      <c r="H34" s="252">
        <f t="shared" si="1"/>
        <v>0</v>
      </c>
    </row>
    <row r="35" spans="1:8" s="818" customFormat="1" ht="28.5" customHeight="1">
      <c r="A35" s="75"/>
      <c r="B35" s="96"/>
      <c r="C35" s="292" t="s">
        <v>275</v>
      </c>
      <c r="D35" s="123" t="s">
        <v>276</v>
      </c>
      <c r="E35" s="251" t="s">
        <v>210</v>
      </c>
      <c r="F35" s="248">
        <v>250</v>
      </c>
      <c r="G35" s="365">
        <v>0</v>
      </c>
      <c r="H35" s="252">
        <f t="shared" si="1"/>
        <v>0</v>
      </c>
    </row>
    <row r="36" spans="1:8" s="818" customFormat="1" ht="28.5" customHeight="1">
      <c r="A36" s="75"/>
      <c r="B36" s="96"/>
      <c r="C36" s="131" t="s">
        <v>277</v>
      </c>
      <c r="D36" s="124" t="s">
        <v>250</v>
      </c>
      <c r="E36" s="283" t="s">
        <v>210</v>
      </c>
      <c r="F36" s="285">
        <v>500</v>
      </c>
      <c r="G36" s="393">
        <v>133.28</v>
      </c>
      <c r="H36" s="252">
        <f t="shared" si="1"/>
        <v>0.26656</v>
      </c>
    </row>
    <row r="37" spans="1:8" s="818" customFormat="1" ht="20.25" customHeight="1">
      <c r="A37" s="75"/>
      <c r="B37" s="96"/>
      <c r="C37" s="315"/>
      <c r="D37" s="835"/>
      <c r="E37" s="836"/>
      <c r="F37" s="837">
        <f>SUM(F15:F36)</f>
        <v>128800</v>
      </c>
      <c r="G37" s="837">
        <f>SUM(G15:G36)</f>
        <v>57398.94999999999</v>
      </c>
      <c r="H37" s="257">
        <f t="shared" si="1"/>
        <v>0.44564402173913037</v>
      </c>
    </row>
    <row r="38" spans="1:8" s="818" customFormat="1" ht="20.25" customHeight="1" thickBot="1">
      <c r="A38" s="81"/>
      <c r="B38" s="99"/>
      <c r="C38" s="534"/>
      <c r="D38" s="838"/>
      <c r="E38" s="839"/>
      <c r="F38" s="840">
        <f>F37+F13</f>
        <v>142720</v>
      </c>
      <c r="G38" s="841">
        <f>G37+G13</f>
        <v>66393.02999999998</v>
      </c>
      <c r="H38" s="842">
        <f t="shared" si="1"/>
        <v>0.4651977998878923</v>
      </c>
    </row>
    <row r="39" spans="1:8" s="652" customFormat="1" ht="22.5" customHeight="1" thickBot="1">
      <c r="A39" s="843" t="s">
        <v>186</v>
      </c>
      <c r="B39" s="844"/>
      <c r="C39" s="844"/>
      <c r="D39" s="844"/>
      <c r="E39" s="844"/>
      <c r="F39" s="627">
        <f>F37+F13</f>
        <v>142720</v>
      </c>
      <c r="G39" s="628">
        <f>G37+G13</f>
        <v>66393.02999999998</v>
      </c>
      <c r="H39" s="845">
        <f t="shared" si="1"/>
        <v>0.4651977998878923</v>
      </c>
    </row>
    <row r="40" spans="1:8" s="667" customFormat="1" ht="12.75">
      <c r="A40" s="645"/>
      <c r="B40" s="645"/>
      <c r="C40" s="802"/>
      <c r="D40" s="803"/>
      <c r="E40" s="804"/>
      <c r="F40" s="805"/>
      <c r="G40" s="803"/>
      <c r="H40" s="806"/>
    </row>
    <row r="41" spans="1:8" s="667" customFormat="1" ht="12.75">
      <c r="A41" s="645"/>
      <c r="B41" s="645"/>
      <c r="C41" s="646"/>
      <c r="E41" s="645"/>
      <c r="F41" s="668"/>
      <c r="H41" s="669"/>
    </row>
    <row r="42" spans="1:8" s="667" customFormat="1" ht="12.75">
      <c r="A42" s="645"/>
      <c r="B42" s="645"/>
      <c r="C42" s="646"/>
      <c r="E42" s="645"/>
      <c r="F42" s="668"/>
      <c r="H42" s="669"/>
    </row>
    <row r="43" spans="1:8" s="667" customFormat="1" ht="12.75">
      <c r="A43" s="645"/>
      <c r="B43" s="645"/>
      <c r="C43" s="646"/>
      <c r="E43" s="645"/>
      <c r="F43" s="668"/>
      <c r="H43" s="669"/>
    </row>
    <row r="44" spans="1:8" s="667" customFormat="1" ht="12.75">
      <c r="A44" s="645"/>
      <c r="B44" s="645"/>
      <c r="C44" s="646"/>
      <c r="E44" s="645"/>
      <c r="F44" s="668"/>
      <c r="H44" s="669"/>
    </row>
    <row r="45" spans="1:8" s="667" customFormat="1" ht="12.75">
      <c r="A45" s="645"/>
      <c r="B45" s="645"/>
      <c r="C45" s="646"/>
      <c r="E45" s="645"/>
      <c r="F45" s="668"/>
      <c r="H45" s="669"/>
    </row>
    <row r="46" spans="1:8" s="667" customFormat="1" ht="12.75">
      <c r="A46" s="645"/>
      <c r="B46" s="645"/>
      <c r="C46" s="646"/>
      <c r="E46" s="645"/>
      <c r="F46" s="668"/>
      <c r="H46" s="669"/>
    </row>
    <row r="47" spans="1:8" s="667" customFormat="1" ht="12.75">
      <c r="A47" s="645"/>
      <c r="B47" s="645"/>
      <c r="C47" s="646"/>
      <c r="E47" s="645"/>
      <c r="F47" s="668"/>
      <c r="H47" s="669"/>
    </row>
    <row r="48" spans="1:8" s="667" customFormat="1" ht="12.75">
      <c r="A48" s="645"/>
      <c r="B48" s="645"/>
      <c r="C48" s="646"/>
      <c r="E48" s="645"/>
      <c r="F48" s="668"/>
      <c r="H48" s="669"/>
    </row>
    <row r="49" spans="1:8" s="667" customFormat="1" ht="12.75">
      <c r="A49" s="645"/>
      <c r="B49" s="645"/>
      <c r="C49" s="646"/>
      <c r="E49" s="645"/>
      <c r="F49" s="668"/>
      <c r="H49" s="669"/>
    </row>
    <row r="50" spans="1:8" s="667" customFormat="1" ht="12.75">
      <c r="A50" s="645"/>
      <c r="B50" s="645"/>
      <c r="C50" s="646"/>
      <c r="E50" s="645"/>
      <c r="F50" s="668"/>
      <c r="H50" s="669"/>
    </row>
    <row r="51" spans="1:8" s="667" customFormat="1" ht="12.75">
      <c r="A51" s="645"/>
      <c r="B51" s="645"/>
      <c r="C51" s="646"/>
      <c r="E51" s="645"/>
      <c r="F51" s="668"/>
      <c r="H51" s="669"/>
    </row>
    <row r="52" spans="1:8" s="667" customFormat="1" ht="12.75">
      <c r="A52" s="645"/>
      <c r="B52" s="645"/>
      <c r="C52" s="646"/>
      <c r="E52" s="645"/>
      <c r="F52" s="668"/>
      <c r="H52" s="669"/>
    </row>
    <row r="53" spans="1:8" s="667" customFormat="1" ht="12.75">
      <c r="A53" s="645"/>
      <c r="B53" s="645"/>
      <c r="C53" s="646"/>
      <c r="E53" s="645"/>
      <c r="F53" s="668"/>
      <c r="H53" s="669"/>
    </row>
    <row r="54" spans="1:8" s="667" customFormat="1" ht="12.75">
      <c r="A54" s="645"/>
      <c r="B54" s="645"/>
      <c r="C54" s="646"/>
      <c r="E54" s="645"/>
      <c r="F54" s="668"/>
      <c r="H54" s="669"/>
    </row>
    <row r="55" spans="1:8" s="667" customFormat="1" ht="12.75">
      <c r="A55" s="645"/>
      <c r="B55" s="645"/>
      <c r="C55" s="646"/>
      <c r="E55" s="645"/>
      <c r="F55" s="668"/>
      <c r="H55" s="669"/>
    </row>
    <row r="56" spans="1:8" s="667" customFormat="1" ht="12.75">
      <c r="A56" s="645"/>
      <c r="B56" s="645"/>
      <c r="C56" s="646"/>
      <c r="E56" s="645"/>
      <c r="F56" s="668"/>
      <c r="H56" s="669"/>
    </row>
    <row r="57" spans="1:8" s="667" customFormat="1" ht="12.75">
      <c r="A57" s="645"/>
      <c r="B57" s="645"/>
      <c r="C57" s="646"/>
      <c r="E57" s="645"/>
      <c r="F57" s="668"/>
      <c r="H57" s="669"/>
    </row>
    <row r="58" spans="1:8" s="667" customFormat="1" ht="12.75">
      <c r="A58" s="645"/>
      <c r="B58" s="645"/>
      <c r="C58" s="646"/>
      <c r="E58" s="645"/>
      <c r="F58" s="668"/>
      <c r="H58" s="669"/>
    </row>
    <row r="59" spans="1:8" s="667" customFormat="1" ht="12.75">
      <c r="A59" s="645"/>
      <c r="B59" s="645"/>
      <c r="C59" s="646"/>
      <c r="E59" s="645"/>
      <c r="F59" s="668"/>
      <c r="H59" s="669"/>
    </row>
    <row r="60" spans="1:8" s="667" customFormat="1" ht="12.75">
      <c r="A60" s="645"/>
      <c r="B60" s="645"/>
      <c r="C60" s="646"/>
      <c r="E60" s="645"/>
      <c r="F60" s="668"/>
      <c r="H60" s="669"/>
    </row>
    <row r="61" spans="1:8" s="667" customFormat="1" ht="12.75">
      <c r="A61" s="645"/>
      <c r="B61" s="645"/>
      <c r="C61" s="646"/>
      <c r="E61" s="645"/>
      <c r="F61" s="668"/>
      <c r="H61" s="669"/>
    </row>
    <row r="62" spans="1:8" s="667" customFormat="1" ht="12.75">
      <c r="A62" s="645"/>
      <c r="B62" s="645"/>
      <c r="C62" s="646"/>
      <c r="E62" s="645"/>
      <c r="F62" s="668"/>
      <c r="H62" s="669"/>
    </row>
    <row r="63" spans="1:8" s="667" customFormat="1" ht="12.75">
      <c r="A63" s="645"/>
      <c r="B63" s="645"/>
      <c r="C63" s="646"/>
      <c r="E63" s="645"/>
      <c r="F63" s="668"/>
      <c r="H63" s="669"/>
    </row>
    <row r="64" spans="1:8" s="667" customFormat="1" ht="12.75">
      <c r="A64" s="645"/>
      <c r="B64" s="645"/>
      <c r="C64" s="646"/>
      <c r="E64" s="645"/>
      <c r="F64" s="668"/>
      <c r="H64" s="669"/>
    </row>
    <row r="65" spans="1:8" s="667" customFormat="1" ht="12.75">
      <c r="A65" s="645"/>
      <c r="B65" s="645"/>
      <c r="C65" s="646"/>
      <c r="E65" s="645"/>
      <c r="F65" s="668"/>
      <c r="H65" s="669"/>
    </row>
    <row r="66" spans="1:8" s="667" customFormat="1" ht="12.75">
      <c r="A66" s="645"/>
      <c r="B66" s="645"/>
      <c r="C66" s="646"/>
      <c r="E66" s="645"/>
      <c r="F66" s="668"/>
      <c r="H66" s="669"/>
    </row>
    <row r="67" spans="1:8" s="667" customFormat="1" ht="12.75">
      <c r="A67" s="645"/>
      <c r="B67" s="645"/>
      <c r="C67" s="646"/>
      <c r="E67" s="645"/>
      <c r="F67" s="668"/>
      <c r="H67" s="669"/>
    </row>
    <row r="68" spans="1:8" s="667" customFormat="1" ht="12.75">
      <c r="A68" s="645"/>
      <c r="B68" s="645"/>
      <c r="C68" s="646"/>
      <c r="E68" s="645"/>
      <c r="F68" s="668"/>
      <c r="H68" s="669"/>
    </row>
    <row r="69" spans="1:8" s="667" customFormat="1" ht="12.75">
      <c r="A69" s="645"/>
      <c r="B69" s="645"/>
      <c r="C69" s="646"/>
      <c r="E69" s="645"/>
      <c r="F69" s="668"/>
      <c r="H69" s="669"/>
    </row>
    <row r="70" spans="1:8" s="667" customFormat="1" ht="12.75">
      <c r="A70" s="645"/>
      <c r="B70" s="645"/>
      <c r="C70" s="646"/>
      <c r="E70" s="645"/>
      <c r="F70" s="668"/>
      <c r="H70" s="669"/>
    </row>
  </sheetData>
  <mergeCells count="2">
    <mergeCell ref="A1:H1"/>
    <mergeCell ref="A39:E39"/>
  </mergeCells>
  <printOptions/>
  <pageMargins left="0.35433070866141736" right="0.35433070866141736" top="0.5511811023622047" bottom="0.4330708661417323" header="0.4724409448818898" footer="0.2362204724409449"/>
  <pageSetup horizontalDpi="600" verticalDpi="600" orientation="landscape" paperSize="9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:H1"/>
    </sheetView>
  </sheetViews>
  <sheetFormatPr defaultColWidth="9.140625" defaultRowHeight="12.75"/>
  <cols>
    <col min="1" max="1" width="6.57421875" style="547" customWidth="1"/>
    <col min="2" max="2" width="10.8515625" style="548" customWidth="1"/>
    <col min="3" max="3" width="11.57421875" style="547" customWidth="1"/>
    <col min="4" max="4" width="46.7109375" style="549" customWidth="1"/>
    <col min="5" max="5" width="22.140625" style="550" customWidth="1"/>
    <col min="6" max="6" width="17.140625" style="551" customWidth="1"/>
    <col min="7" max="7" width="16.28125" style="551" customWidth="1"/>
    <col min="8" max="8" width="10.8515625" style="552" customWidth="1"/>
    <col min="9" max="16384" width="9.140625" style="546" customWidth="1"/>
  </cols>
  <sheetData>
    <row r="1" spans="1:8" s="553" customFormat="1" ht="47.25" customHeight="1">
      <c r="A1" s="554" t="s">
        <v>438</v>
      </c>
      <c r="B1" s="554"/>
      <c r="C1" s="554"/>
      <c r="D1" s="554"/>
      <c r="E1" s="554"/>
      <c r="F1" s="554"/>
      <c r="G1" s="554"/>
      <c r="H1" s="554"/>
    </row>
    <row r="2" ht="17.25" customHeight="1"/>
    <row r="3" spans="1:8" s="555" customFormat="1" ht="33.75" customHeight="1">
      <c r="A3" s="556" t="s">
        <v>3</v>
      </c>
      <c r="B3" s="556" t="s">
        <v>4</v>
      </c>
      <c r="C3" s="556" t="s">
        <v>5</v>
      </c>
      <c r="D3" s="557" t="s">
        <v>422</v>
      </c>
      <c r="E3" s="557" t="s">
        <v>7</v>
      </c>
      <c r="F3" s="558" t="s">
        <v>423</v>
      </c>
      <c r="G3" s="558" t="s">
        <v>424</v>
      </c>
      <c r="H3" s="559" t="s">
        <v>10</v>
      </c>
    </row>
    <row r="4" spans="1:8" s="807" customFormat="1" ht="19.5" customHeight="1">
      <c r="A4" s="158" t="s">
        <v>56</v>
      </c>
      <c r="B4" s="17"/>
      <c r="C4" s="19"/>
      <c r="D4" s="20" t="s">
        <v>57</v>
      </c>
      <c r="E4" s="70"/>
      <c r="F4" s="30"/>
      <c r="G4" s="30"/>
      <c r="H4" s="49"/>
    </row>
    <row r="5" spans="1:8" s="807" customFormat="1" ht="20.25" customHeight="1">
      <c r="A5" s="55"/>
      <c r="B5" s="272">
        <v>75095</v>
      </c>
      <c r="C5" s="102"/>
      <c r="D5" s="28" t="s">
        <v>14</v>
      </c>
      <c r="E5" s="54"/>
      <c r="F5" s="30"/>
      <c r="G5" s="30"/>
      <c r="H5" s="49"/>
    </row>
    <row r="6" spans="1:8" s="807" customFormat="1" ht="63.75" customHeight="1">
      <c r="A6" s="55"/>
      <c r="B6" s="846"/>
      <c r="C6" s="95" t="s">
        <v>64</v>
      </c>
      <c r="D6" s="107" t="s">
        <v>65</v>
      </c>
      <c r="E6" s="59" t="s">
        <v>17</v>
      </c>
      <c r="F6" s="30">
        <v>165838.82</v>
      </c>
      <c r="G6" s="30">
        <v>134352.71</v>
      </c>
      <c r="H6" s="35">
        <f>G6/F6</f>
        <v>0.8101402916397982</v>
      </c>
    </row>
    <row r="7" spans="1:8" s="807" customFormat="1" ht="63.75" customHeight="1">
      <c r="A7" s="55"/>
      <c r="B7" s="94"/>
      <c r="C7" s="79" t="s">
        <v>66</v>
      </c>
      <c r="D7" s="107" t="s">
        <v>65</v>
      </c>
      <c r="E7" s="59" t="s">
        <v>17</v>
      </c>
      <c r="F7" s="30">
        <v>29265.68</v>
      </c>
      <c r="G7" s="30">
        <v>23709.31</v>
      </c>
      <c r="H7" s="35">
        <f>G7/F7</f>
        <v>0.8101404102006173</v>
      </c>
    </row>
    <row r="8" spans="1:8" s="807" customFormat="1" ht="19.5" customHeight="1">
      <c r="A8" s="55"/>
      <c r="B8" s="94"/>
      <c r="C8" s="120"/>
      <c r="D8" s="28"/>
      <c r="E8" s="37"/>
      <c r="F8" s="847">
        <f>SUM(F6:F7)</f>
        <v>195104.5</v>
      </c>
      <c r="G8" s="847">
        <f>SUM(G6:G7)</f>
        <v>158062.02</v>
      </c>
      <c r="H8" s="848">
        <f>G8/F8</f>
        <v>0.810140309423924</v>
      </c>
    </row>
    <row r="9" spans="1:8" s="807" customFormat="1" ht="19.5" customHeight="1">
      <c r="A9" s="55"/>
      <c r="B9" s="98"/>
      <c r="C9" s="811"/>
      <c r="D9" s="91"/>
      <c r="E9" s="37"/>
      <c r="F9" s="822">
        <f>SUM(F8)</f>
        <v>195104.5</v>
      </c>
      <c r="G9" s="822">
        <f>SUM(G8)</f>
        <v>158062.02</v>
      </c>
      <c r="H9" s="849">
        <f>G9/F9</f>
        <v>0.810140309423924</v>
      </c>
    </row>
    <row r="10" spans="1:8" s="807" customFormat="1" ht="19.5" customHeight="1">
      <c r="A10" s="69" t="s">
        <v>126</v>
      </c>
      <c r="B10" s="850"/>
      <c r="C10" s="851"/>
      <c r="D10" s="147" t="s">
        <v>127</v>
      </c>
      <c r="E10" s="70"/>
      <c r="F10" s="30"/>
      <c r="G10" s="30"/>
      <c r="H10" s="49"/>
    </row>
    <row r="11" spans="1:8" s="807" customFormat="1" ht="19.5" customHeight="1">
      <c r="A11" s="71"/>
      <c r="B11" s="114" t="s">
        <v>128</v>
      </c>
      <c r="C11" s="115"/>
      <c r="D11" s="146" t="s">
        <v>129</v>
      </c>
      <c r="E11" s="54"/>
      <c r="F11" s="30"/>
      <c r="G11" s="30"/>
      <c r="H11" s="49"/>
    </row>
    <row r="12" spans="1:8" s="807" customFormat="1" ht="63.75" customHeight="1">
      <c r="A12" s="55"/>
      <c r="B12" s="846"/>
      <c r="C12" s="95" t="s">
        <v>64</v>
      </c>
      <c r="D12" s="148" t="s">
        <v>65</v>
      </c>
      <c r="E12" s="132" t="s">
        <v>17</v>
      </c>
      <c r="F12" s="30">
        <v>82726.68</v>
      </c>
      <c r="G12" s="30">
        <v>55250</v>
      </c>
      <c r="H12" s="35">
        <f>G12/F12</f>
        <v>0.6678619279777698</v>
      </c>
    </row>
    <row r="13" spans="1:8" s="807" customFormat="1" ht="63.75" customHeight="1">
      <c r="A13" s="55"/>
      <c r="B13" s="94"/>
      <c r="C13" s="79" t="s">
        <v>66</v>
      </c>
      <c r="D13" s="852" t="s">
        <v>65</v>
      </c>
      <c r="E13" s="133" t="s">
        <v>17</v>
      </c>
      <c r="F13" s="30">
        <v>14598.82</v>
      </c>
      <c r="G13" s="30">
        <v>9750</v>
      </c>
      <c r="H13" s="35">
        <f>G13/F13</f>
        <v>0.6678621970816819</v>
      </c>
    </row>
    <row r="14" spans="1:8" s="807" customFormat="1" ht="22.5" customHeight="1">
      <c r="A14" s="55"/>
      <c r="B14" s="94"/>
      <c r="C14" s="120"/>
      <c r="D14" s="340"/>
      <c r="E14" s="37" t="s">
        <v>130</v>
      </c>
      <c r="F14" s="847">
        <f>SUM(F12:F13)</f>
        <v>97325.5</v>
      </c>
      <c r="G14" s="847">
        <f>SUM(G12:G13)</f>
        <v>65000</v>
      </c>
      <c r="H14" s="853">
        <f>G14/F14</f>
        <v>0.6678619683433427</v>
      </c>
    </row>
    <row r="15" spans="1:8" s="807" customFormat="1" ht="22.5" customHeight="1">
      <c r="A15" s="64"/>
      <c r="B15" s="98"/>
      <c r="C15" s="120"/>
      <c r="D15" s="340"/>
      <c r="E15" s="37"/>
      <c r="F15" s="822">
        <f>SUM(F14)</f>
        <v>97325.5</v>
      </c>
      <c r="G15" s="822">
        <f>SUM(G14)</f>
        <v>65000</v>
      </c>
      <c r="H15" s="168">
        <f>G15/F15</f>
        <v>0.6678619683433427</v>
      </c>
    </row>
    <row r="16" spans="1:8" s="807" customFormat="1" ht="25.5" customHeight="1">
      <c r="A16" s="71"/>
      <c r="B16" s="85" t="s">
        <v>133</v>
      </c>
      <c r="C16" s="115"/>
      <c r="D16" s="129" t="s">
        <v>134</v>
      </c>
      <c r="E16" s="54"/>
      <c r="F16" s="30"/>
      <c r="G16" s="30"/>
      <c r="H16" s="49"/>
    </row>
    <row r="17" spans="1:8" s="807" customFormat="1" ht="63.75" customHeight="1">
      <c r="A17" s="55"/>
      <c r="B17" s="846"/>
      <c r="C17" s="95" t="s">
        <v>64</v>
      </c>
      <c r="D17" s="107" t="s">
        <v>65</v>
      </c>
      <c r="E17" s="155" t="s">
        <v>17</v>
      </c>
      <c r="F17" s="30">
        <v>112693</v>
      </c>
      <c r="G17" s="30">
        <v>64450</v>
      </c>
      <c r="H17" s="57">
        <f>G17/F17</f>
        <v>0.5719077493721881</v>
      </c>
    </row>
    <row r="18" spans="1:8" s="807" customFormat="1" ht="63.75" customHeight="1">
      <c r="A18" s="55"/>
      <c r="B18" s="94"/>
      <c r="C18" s="149" t="s">
        <v>66</v>
      </c>
      <c r="D18" s="107" t="s">
        <v>65</v>
      </c>
      <c r="E18" s="155" t="s">
        <v>17</v>
      </c>
      <c r="F18" s="30">
        <v>19887</v>
      </c>
      <c r="G18" s="30">
        <v>11550</v>
      </c>
      <c r="H18" s="57">
        <f>G18/F18</f>
        <v>0.5807814149947201</v>
      </c>
    </row>
    <row r="19" spans="1:8" s="807" customFormat="1" ht="19.5" customHeight="1">
      <c r="A19" s="55"/>
      <c r="B19" s="94"/>
      <c r="C19" s="854"/>
      <c r="D19" s="129"/>
      <c r="E19" s="37"/>
      <c r="F19" s="847">
        <f>SUM(F17:F18)</f>
        <v>132580</v>
      </c>
      <c r="G19" s="847">
        <f>SUM(G17:G18)</f>
        <v>76000</v>
      </c>
      <c r="H19" s="853">
        <f>G19/F19</f>
        <v>0.573238799215568</v>
      </c>
    </row>
    <row r="20" spans="1:8" s="807" customFormat="1" ht="19.5" customHeight="1">
      <c r="A20" s="64"/>
      <c r="B20" s="98"/>
      <c r="C20" s="120"/>
      <c r="D20" s="273"/>
      <c r="E20" s="855"/>
      <c r="F20" s="822">
        <f>SUM(F19)</f>
        <v>132580</v>
      </c>
      <c r="G20" s="822">
        <f>SUM(G19)</f>
        <v>76000</v>
      </c>
      <c r="H20" s="168">
        <f>G20/F20</f>
        <v>0.573238799215568</v>
      </c>
    </row>
    <row r="21" spans="1:8" s="807" customFormat="1" ht="21" customHeight="1">
      <c r="A21" s="157" t="s">
        <v>139</v>
      </c>
      <c r="B21" s="850"/>
      <c r="C21" s="159"/>
      <c r="D21" s="140" t="s">
        <v>140</v>
      </c>
      <c r="E21" s="70"/>
      <c r="F21" s="30"/>
      <c r="G21" s="30"/>
      <c r="H21" s="49"/>
    </row>
    <row r="22" spans="1:8" s="807" customFormat="1" ht="21" customHeight="1">
      <c r="A22" s="71"/>
      <c r="B22" s="272" t="s">
        <v>155</v>
      </c>
      <c r="C22" s="115"/>
      <c r="D22" s="129" t="s">
        <v>14</v>
      </c>
      <c r="E22" s="191"/>
      <c r="F22" s="30"/>
      <c r="G22" s="30"/>
      <c r="H22" s="49"/>
    </row>
    <row r="23" spans="1:8" s="807" customFormat="1" ht="63.75" customHeight="1">
      <c r="A23" s="55"/>
      <c r="B23" s="71"/>
      <c r="C23" s="95" t="s">
        <v>64</v>
      </c>
      <c r="D23" s="107" t="s">
        <v>65</v>
      </c>
      <c r="E23" s="155" t="s">
        <v>17</v>
      </c>
      <c r="F23" s="30">
        <v>68790.5</v>
      </c>
      <c r="G23" s="30">
        <v>41274.3</v>
      </c>
      <c r="H23" s="35">
        <f>G23/F23</f>
        <v>0.6000000000000001</v>
      </c>
    </row>
    <row r="24" spans="1:8" s="807" customFormat="1" ht="63.75" customHeight="1">
      <c r="A24" s="55"/>
      <c r="B24" s="75"/>
      <c r="C24" s="79" t="s">
        <v>66</v>
      </c>
      <c r="D24" s="852" t="s">
        <v>65</v>
      </c>
      <c r="E24" s="155" t="s">
        <v>52</v>
      </c>
      <c r="F24" s="30">
        <v>3641.85</v>
      </c>
      <c r="G24" s="30">
        <v>0</v>
      </c>
      <c r="H24" s="35">
        <f>G24/F24</f>
        <v>0</v>
      </c>
    </row>
    <row r="25" spans="1:8" s="807" customFormat="1" ht="19.5" customHeight="1">
      <c r="A25" s="55"/>
      <c r="B25" s="75"/>
      <c r="C25" s="120"/>
      <c r="D25" s="340"/>
      <c r="E25" s="37"/>
      <c r="F25" s="856">
        <f>SUM(F23:F24)</f>
        <v>72432.35</v>
      </c>
      <c r="G25" s="847">
        <f>SUM(G23:G24)</f>
        <v>41274.3</v>
      </c>
      <c r="H25" s="853">
        <f>G25/F25</f>
        <v>0.5698324022346368</v>
      </c>
    </row>
    <row r="26" spans="1:8" s="807" customFormat="1" ht="19.5" customHeight="1" thickBot="1">
      <c r="A26" s="55"/>
      <c r="B26" s="81"/>
      <c r="C26" s="120"/>
      <c r="D26" s="340"/>
      <c r="E26" s="37"/>
      <c r="F26" s="822">
        <f>SUM(F25)</f>
        <v>72432.35</v>
      </c>
      <c r="G26" s="857">
        <f>SUM(G25)</f>
        <v>41274.3</v>
      </c>
      <c r="H26" s="168">
        <f>G26/F26</f>
        <v>0.5698324022346368</v>
      </c>
    </row>
    <row r="27" spans="1:8" s="560" customFormat="1" ht="21.75" customHeight="1" thickBot="1">
      <c r="A27" s="625" t="s">
        <v>186</v>
      </c>
      <c r="B27" s="626"/>
      <c r="C27" s="626"/>
      <c r="D27" s="626"/>
      <c r="E27" s="626"/>
      <c r="F27" s="858">
        <f>F26+F20+F15+F9</f>
        <v>497442.35</v>
      </c>
      <c r="G27" s="627">
        <f>G26+G20+G15+G9</f>
        <v>340336.31999999995</v>
      </c>
      <c r="H27" s="629">
        <f>G27/F27</f>
        <v>0.6841723870112787</v>
      </c>
    </row>
    <row r="28" spans="1:8" s="578" customFormat="1" ht="12.75">
      <c r="A28" s="548"/>
      <c r="B28" s="548"/>
      <c r="C28" s="548"/>
      <c r="D28" s="575"/>
      <c r="E28" s="630"/>
      <c r="F28" s="631"/>
      <c r="G28" s="631"/>
      <c r="H28" s="632"/>
    </row>
    <row r="29" spans="1:8" s="578" customFormat="1" ht="12.75">
      <c r="A29" s="548"/>
      <c r="B29" s="548"/>
      <c r="C29" s="548"/>
      <c r="D29" s="575"/>
      <c r="E29" s="630"/>
      <c r="F29" s="576"/>
      <c r="G29" s="576"/>
      <c r="H29" s="577"/>
    </row>
    <row r="30" spans="1:8" s="578" customFormat="1" ht="12.75">
      <c r="A30" s="548"/>
      <c r="B30" s="548"/>
      <c r="C30" s="548"/>
      <c r="D30" s="575"/>
      <c r="E30" s="630"/>
      <c r="F30" s="576"/>
      <c r="G30" s="576"/>
      <c r="H30" s="577"/>
    </row>
    <row r="31" spans="1:8" s="578" customFormat="1" ht="12.75">
      <c r="A31" s="548"/>
      <c r="B31" s="548"/>
      <c r="C31" s="548"/>
      <c r="D31" s="575"/>
      <c r="E31" s="630"/>
      <c r="F31" s="576"/>
      <c r="G31" s="576"/>
      <c r="H31" s="577"/>
    </row>
    <row r="32" spans="1:8" s="578" customFormat="1" ht="12.75">
      <c r="A32" s="548"/>
      <c r="B32" s="548"/>
      <c r="C32" s="548"/>
      <c r="D32" s="575"/>
      <c r="E32" s="630"/>
      <c r="F32" s="576"/>
      <c r="G32" s="576"/>
      <c r="H32" s="577"/>
    </row>
    <row r="33" spans="1:8" s="578" customFormat="1" ht="12.75">
      <c r="A33" s="548"/>
      <c r="B33" s="548"/>
      <c r="C33" s="548"/>
      <c r="D33" s="575"/>
      <c r="E33" s="630"/>
      <c r="F33" s="576"/>
      <c r="G33" s="576"/>
      <c r="H33" s="577"/>
    </row>
    <row r="34" spans="1:8" s="578" customFormat="1" ht="12.75">
      <c r="A34" s="548"/>
      <c r="B34" s="548"/>
      <c r="C34" s="548"/>
      <c r="D34" s="575"/>
      <c r="E34" s="630"/>
      <c r="F34" s="576"/>
      <c r="G34" s="576"/>
      <c r="H34" s="577"/>
    </row>
    <row r="35" spans="1:8" s="578" customFormat="1" ht="12.75">
      <c r="A35" s="548"/>
      <c r="B35" s="548"/>
      <c r="C35" s="548"/>
      <c r="D35" s="575"/>
      <c r="E35" s="630"/>
      <c r="F35" s="576"/>
      <c r="G35" s="576"/>
      <c r="H35" s="577"/>
    </row>
    <row r="36" spans="1:8" s="578" customFormat="1" ht="12.75">
      <c r="A36" s="548"/>
      <c r="B36" s="548"/>
      <c r="C36" s="548"/>
      <c r="D36" s="575"/>
      <c r="E36" s="630"/>
      <c r="F36" s="576"/>
      <c r="G36" s="576"/>
      <c r="H36" s="577"/>
    </row>
    <row r="37" spans="1:8" s="578" customFormat="1" ht="12.75">
      <c r="A37" s="548"/>
      <c r="B37" s="548"/>
      <c r="C37" s="548"/>
      <c r="D37" s="575"/>
      <c r="E37" s="630"/>
      <c r="F37" s="576"/>
      <c r="G37" s="576"/>
      <c r="H37" s="577"/>
    </row>
    <row r="38" spans="1:8" s="578" customFormat="1" ht="12.75">
      <c r="A38" s="548"/>
      <c r="B38" s="548"/>
      <c r="C38" s="548"/>
      <c r="D38" s="575"/>
      <c r="E38" s="630"/>
      <c r="F38" s="576"/>
      <c r="G38" s="576"/>
      <c r="H38" s="577"/>
    </row>
    <row r="39" spans="1:8" s="578" customFormat="1" ht="12.75">
      <c r="A39" s="548"/>
      <c r="B39" s="548"/>
      <c r="C39" s="548"/>
      <c r="D39" s="575"/>
      <c r="E39" s="630"/>
      <c r="F39" s="576"/>
      <c r="G39" s="576"/>
      <c r="H39" s="577"/>
    </row>
    <row r="40" spans="1:8" s="578" customFormat="1" ht="12.75">
      <c r="A40" s="548"/>
      <c r="B40" s="548"/>
      <c r="C40" s="548"/>
      <c r="D40" s="575"/>
      <c r="E40" s="630"/>
      <c r="F40" s="576"/>
      <c r="G40" s="576"/>
      <c r="H40" s="577"/>
    </row>
    <row r="41" spans="1:8" s="578" customFormat="1" ht="12.75">
      <c r="A41" s="548"/>
      <c r="B41" s="548"/>
      <c r="C41" s="548"/>
      <c r="D41" s="575"/>
      <c r="E41" s="630"/>
      <c r="F41" s="576"/>
      <c r="G41" s="576"/>
      <c r="H41" s="577"/>
    </row>
    <row r="42" spans="1:8" s="578" customFormat="1" ht="12.75">
      <c r="A42" s="548"/>
      <c r="B42" s="548"/>
      <c r="C42" s="548"/>
      <c r="D42" s="575"/>
      <c r="E42" s="630"/>
      <c r="F42" s="576"/>
      <c r="G42" s="576"/>
      <c r="H42" s="577"/>
    </row>
    <row r="43" spans="1:8" s="578" customFormat="1" ht="12.75">
      <c r="A43" s="548"/>
      <c r="B43" s="548"/>
      <c r="C43" s="548"/>
      <c r="D43" s="575"/>
      <c r="E43" s="630"/>
      <c r="F43" s="576"/>
      <c r="G43" s="576"/>
      <c r="H43" s="577"/>
    </row>
    <row r="44" spans="1:8" s="578" customFormat="1" ht="12.75">
      <c r="A44" s="548"/>
      <c r="B44" s="548"/>
      <c r="C44" s="548"/>
      <c r="D44" s="575"/>
      <c r="E44" s="630"/>
      <c r="F44" s="576"/>
      <c r="G44" s="576"/>
      <c r="H44" s="577"/>
    </row>
    <row r="45" spans="1:8" s="578" customFormat="1" ht="12.75">
      <c r="A45" s="548"/>
      <c r="B45" s="548"/>
      <c r="C45" s="548"/>
      <c r="D45" s="575"/>
      <c r="E45" s="630"/>
      <c r="F45" s="576"/>
      <c r="G45" s="576"/>
      <c r="H45" s="577"/>
    </row>
    <row r="46" spans="1:8" s="578" customFormat="1" ht="12.75">
      <c r="A46" s="548"/>
      <c r="B46" s="548"/>
      <c r="C46" s="548"/>
      <c r="D46" s="575"/>
      <c r="E46" s="630"/>
      <c r="F46" s="576"/>
      <c r="G46" s="576"/>
      <c r="H46" s="577"/>
    </row>
    <row r="47" spans="1:8" s="578" customFormat="1" ht="12.75">
      <c r="A47" s="548"/>
      <c r="B47" s="548"/>
      <c r="C47" s="548"/>
      <c r="D47" s="575"/>
      <c r="E47" s="630"/>
      <c r="F47" s="576"/>
      <c r="G47" s="576"/>
      <c r="H47" s="577"/>
    </row>
    <row r="48" spans="1:8" s="578" customFormat="1" ht="12.75">
      <c r="A48" s="548"/>
      <c r="B48" s="548"/>
      <c r="C48" s="548"/>
      <c r="D48" s="575"/>
      <c r="E48" s="630"/>
      <c r="F48" s="576"/>
      <c r="G48" s="576"/>
      <c r="H48" s="577"/>
    </row>
    <row r="49" spans="1:8" s="578" customFormat="1" ht="12.75">
      <c r="A49" s="548"/>
      <c r="B49" s="548"/>
      <c r="C49" s="548"/>
      <c r="D49" s="575"/>
      <c r="E49" s="630"/>
      <c r="F49" s="576"/>
      <c r="G49" s="576"/>
      <c r="H49" s="577"/>
    </row>
    <row r="50" spans="1:8" s="578" customFormat="1" ht="12.75">
      <c r="A50" s="548"/>
      <c r="B50" s="548"/>
      <c r="C50" s="548"/>
      <c r="D50" s="575"/>
      <c r="E50" s="630"/>
      <c r="F50" s="576"/>
      <c r="G50" s="576"/>
      <c r="H50" s="577"/>
    </row>
    <row r="51" spans="1:8" s="578" customFormat="1" ht="12.75">
      <c r="A51" s="548"/>
      <c r="B51" s="548"/>
      <c r="C51" s="548"/>
      <c r="D51" s="575"/>
      <c r="E51" s="630"/>
      <c r="F51" s="576"/>
      <c r="G51" s="576"/>
      <c r="H51" s="577"/>
    </row>
    <row r="52" spans="1:8" s="578" customFormat="1" ht="12.75">
      <c r="A52" s="548"/>
      <c r="B52" s="548"/>
      <c r="C52" s="548"/>
      <c r="D52" s="575"/>
      <c r="E52" s="630"/>
      <c r="F52" s="576"/>
      <c r="G52" s="576"/>
      <c r="H52" s="577"/>
    </row>
    <row r="53" spans="1:8" s="578" customFormat="1" ht="12.75">
      <c r="A53" s="548"/>
      <c r="B53" s="548"/>
      <c r="C53" s="548"/>
      <c r="D53" s="575"/>
      <c r="E53" s="630"/>
      <c r="F53" s="576"/>
      <c r="G53" s="576"/>
      <c r="H53" s="577"/>
    </row>
    <row r="54" spans="1:8" s="578" customFormat="1" ht="12.75">
      <c r="A54" s="548"/>
      <c r="B54" s="548"/>
      <c r="C54" s="548"/>
      <c r="D54" s="575"/>
      <c r="E54" s="630"/>
      <c r="F54" s="576"/>
      <c r="G54" s="576"/>
      <c r="H54" s="577"/>
    </row>
    <row r="55" spans="1:8" s="578" customFormat="1" ht="12.75">
      <c r="A55" s="548"/>
      <c r="B55" s="548"/>
      <c r="C55" s="548"/>
      <c r="D55" s="575"/>
      <c r="E55" s="630"/>
      <c r="F55" s="576"/>
      <c r="G55" s="576"/>
      <c r="H55" s="577"/>
    </row>
    <row r="56" spans="1:8" s="578" customFormat="1" ht="12.75">
      <c r="A56" s="548"/>
      <c r="B56" s="548"/>
      <c r="C56" s="548"/>
      <c r="D56" s="575"/>
      <c r="E56" s="630"/>
      <c r="F56" s="576"/>
      <c r="G56" s="576"/>
      <c r="H56" s="577"/>
    </row>
    <row r="57" spans="1:8" s="578" customFormat="1" ht="12.75">
      <c r="A57" s="548"/>
      <c r="B57" s="548"/>
      <c r="C57" s="548"/>
      <c r="D57" s="575"/>
      <c r="E57" s="630"/>
      <c r="F57" s="576"/>
      <c r="G57" s="576"/>
      <c r="H57" s="577"/>
    </row>
    <row r="58" spans="1:8" s="578" customFormat="1" ht="12.75">
      <c r="A58" s="548"/>
      <c r="B58" s="548"/>
      <c r="C58" s="548"/>
      <c r="D58" s="575"/>
      <c r="E58" s="630"/>
      <c r="F58" s="576"/>
      <c r="G58" s="576"/>
      <c r="H58" s="577"/>
    </row>
    <row r="59" spans="1:8" s="578" customFormat="1" ht="12.75">
      <c r="A59" s="548"/>
      <c r="B59" s="548"/>
      <c r="C59" s="548"/>
      <c r="D59" s="575"/>
      <c r="E59" s="630"/>
      <c r="F59" s="576"/>
      <c r="G59" s="576"/>
      <c r="H59" s="577"/>
    </row>
    <row r="60" spans="1:8" s="578" customFormat="1" ht="12.75">
      <c r="A60" s="548"/>
      <c r="B60" s="548"/>
      <c r="C60" s="548"/>
      <c r="D60" s="575"/>
      <c r="E60" s="630"/>
      <c r="F60" s="576"/>
      <c r="G60" s="576"/>
      <c r="H60" s="577"/>
    </row>
    <row r="61" spans="1:8" s="578" customFormat="1" ht="12.75">
      <c r="A61" s="548"/>
      <c r="B61" s="548"/>
      <c r="C61" s="548"/>
      <c r="D61" s="575"/>
      <c r="E61" s="630"/>
      <c r="F61" s="576"/>
      <c r="G61" s="576"/>
      <c r="H61" s="577"/>
    </row>
    <row r="62" spans="1:8" s="578" customFormat="1" ht="12.75">
      <c r="A62" s="548"/>
      <c r="B62" s="548"/>
      <c r="C62" s="548"/>
      <c r="D62" s="575"/>
      <c r="E62" s="630"/>
      <c r="F62" s="576"/>
      <c r="G62" s="576"/>
      <c r="H62" s="577"/>
    </row>
    <row r="63" spans="1:8" s="578" customFormat="1" ht="12.75">
      <c r="A63" s="548"/>
      <c r="B63" s="548"/>
      <c r="C63" s="548"/>
      <c r="D63" s="575"/>
      <c r="E63" s="630"/>
      <c r="F63" s="576"/>
      <c r="G63" s="576"/>
      <c r="H63" s="577"/>
    </row>
    <row r="64" spans="1:8" s="578" customFormat="1" ht="12.75">
      <c r="A64" s="548"/>
      <c r="B64" s="548"/>
      <c r="C64" s="548"/>
      <c r="D64" s="575"/>
      <c r="E64" s="630"/>
      <c r="F64" s="576"/>
      <c r="G64" s="576"/>
      <c r="H64" s="577"/>
    </row>
    <row r="65" spans="1:8" s="578" customFormat="1" ht="12.75">
      <c r="A65" s="548"/>
      <c r="B65" s="548"/>
      <c r="C65" s="548"/>
      <c r="D65" s="575"/>
      <c r="E65" s="630"/>
      <c r="F65" s="576"/>
      <c r="G65" s="576"/>
      <c r="H65" s="577"/>
    </row>
  </sheetData>
  <mergeCells count="2">
    <mergeCell ref="A1:H1"/>
    <mergeCell ref="A27:E27"/>
  </mergeCells>
  <printOptions/>
  <pageMargins left="0.35433070866141736" right="0.35433070866141736" top="0.5511811023622047" bottom="0.4330708661417323" header="0.4724409448818898" footer="0.2362204724409449"/>
  <pageSetup horizontalDpi="600" verticalDpi="600" orientation="landscape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machulika</cp:lastModifiedBy>
  <cp:lastPrinted>2010-07-28T12:51:00Z</cp:lastPrinted>
  <dcterms:created xsi:type="dcterms:W3CDTF">2010-10-19T09:27:38Z</dcterms:created>
  <dcterms:modified xsi:type="dcterms:W3CDTF">2010-10-19T09:27:38Z</dcterms:modified>
  <cp:category/>
  <cp:version/>
  <cp:contentType/>
  <cp:contentStatus/>
</cp:coreProperties>
</file>